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VC Pivík\2025 Ploučnice_ Jizera\"/>
    </mc:Choice>
  </mc:AlternateContent>
  <bookViews>
    <workbookView xWindow="0" yWindow="0" windowWidth="28800" windowHeight="11630" activeTab="7"/>
  </bookViews>
  <sheets>
    <sheet name="účast, doprava" sheetId="3" r:id="rId1"/>
    <sheet name="Noviny-Dolánky plán" sheetId="14" r:id="rId2"/>
    <sheet name="Noviny-Dolánky skut" sheetId="15" r:id="rId3"/>
    <sheet name="Itenerář Ploučnice" sheetId="12" r:id="rId4"/>
    <sheet name="Itenerář Jizera" sheetId="13" r:id="rId5"/>
    <sheet name="důstojníci" sheetId="8" r:id="rId6"/>
    <sheet name=" historie" sheetId="10" r:id="rId7"/>
    <sheet name="vyúčtování" sheetId="7" r:id="rId8"/>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3" i="7" l="1"/>
  <c r="C21" i="7"/>
  <c r="E5" i="7"/>
  <c r="D5" i="7"/>
  <c r="C5" i="7"/>
  <c r="B5" i="7"/>
  <c r="E13" i="7" l="1"/>
  <c r="F13" i="7" s="1"/>
  <c r="E6" i="7"/>
  <c r="E15" i="7" s="1"/>
  <c r="C6" i="7"/>
  <c r="C15" i="7" s="1"/>
  <c r="C18" i="7" s="1"/>
  <c r="B6" i="7"/>
  <c r="B15" i="7" s="1"/>
  <c r="B10" i="7"/>
  <c r="E10" i="7"/>
  <c r="C10" i="7"/>
  <c r="C11" i="7" s="1"/>
  <c r="D10" i="7"/>
  <c r="E9" i="7"/>
  <c r="D9" i="7"/>
  <c r="B9" i="7"/>
  <c r="E11" i="7" l="1"/>
  <c r="F5" i="7"/>
  <c r="F6" i="7" s="1"/>
  <c r="F15" i="7" s="1"/>
  <c r="D6" i="7"/>
  <c r="D15" i="7" s="1"/>
  <c r="F9" i="7"/>
  <c r="D11" i="7"/>
  <c r="B11" i="7"/>
  <c r="F10" i="7"/>
  <c r="N15" i="3"/>
  <c r="AA32" i="3"/>
  <c r="H52" i="15"/>
  <c r="G52" i="15"/>
  <c r="H51" i="15"/>
  <c r="E42" i="15"/>
  <c r="F42" i="15" s="1"/>
  <c r="E41" i="15"/>
  <c r="F41" i="15" s="1"/>
  <c r="G51" i="15"/>
  <c r="G50" i="15"/>
  <c r="H49" i="15"/>
  <c r="G49" i="15"/>
  <c r="E43" i="15"/>
  <c r="E40" i="15"/>
  <c r="E33" i="15"/>
  <c r="F33" i="15" s="1"/>
  <c r="E32" i="15"/>
  <c r="F32" i="15" s="1"/>
  <c r="E31" i="15"/>
  <c r="E30" i="15"/>
  <c r="F30" i="15" s="1"/>
  <c r="E27" i="15"/>
  <c r="F27" i="15" s="1"/>
  <c r="E26" i="15"/>
  <c r="F26" i="15" s="1"/>
  <c r="E25" i="15"/>
  <c r="F25" i="15" s="1"/>
  <c r="E24" i="15"/>
  <c r="F24" i="15" s="1"/>
  <c r="E23" i="15"/>
  <c r="F23" i="15" s="1"/>
  <c r="E22" i="15"/>
  <c r="F22" i="15" s="1"/>
  <c r="E21" i="15"/>
  <c r="F21" i="15" s="1"/>
  <c r="E20" i="15"/>
  <c r="F20" i="15" s="1"/>
  <c r="E19" i="15"/>
  <c r="F19" i="15" s="1"/>
  <c r="E18" i="15"/>
  <c r="F18" i="15" s="1"/>
  <c r="E17" i="15"/>
  <c r="F17" i="15" s="1"/>
  <c r="E16" i="15"/>
  <c r="F16" i="15" s="1"/>
  <c r="E15" i="15"/>
  <c r="F15" i="15" s="1"/>
  <c r="E14" i="15"/>
  <c r="F14" i="15" s="1"/>
  <c r="E13" i="15"/>
  <c r="F11" i="7" l="1"/>
  <c r="E35" i="15"/>
  <c r="F52" i="15" s="1"/>
  <c r="E10" i="15"/>
  <c r="F50" i="15" s="1"/>
  <c r="E28" i="15"/>
  <c r="F51" i="15" s="1"/>
  <c r="F13" i="15"/>
  <c r="H13" i="15" s="1"/>
  <c r="I13" i="15" s="1"/>
  <c r="H14" i="15" s="1"/>
  <c r="I14" i="15" s="1"/>
  <c r="H15" i="15" s="1"/>
  <c r="I15" i="15" s="1"/>
  <c r="H16" i="15" s="1"/>
  <c r="I16" i="15" s="1"/>
  <c r="H17" i="15" s="1"/>
  <c r="I17" i="15" s="1"/>
  <c r="H18" i="15" s="1"/>
  <c r="I18" i="15" s="1"/>
  <c r="H19" i="15" s="1"/>
  <c r="I19" i="15" s="1"/>
  <c r="H20" i="15" s="1"/>
  <c r="I20" i="15" s="1"/>
  <c r="H21" i="15" s="1"/>
  <c r="I21" i="15" s="1"/>
  <c r="H22" i="15" s="1"/>
  <c r="I22" i="15" s="1"/>
  <c r="H23" i="15" s="1"/>
  <c r="I23" i="15" s="1"/>
  <c r="H24" i="15" s="1"/>
  <c r="I24" i="15" s="1"/>
  <c r="H25" i="15" s="1"/>
  <c r="I25" i="15" s="1"/>
  <c r="H26" i="15" s="1"/>
  <c r="I26" i="15" s="1"/>
  <c r="H27" i="15" s="1"/>
  <c r="H50" i="15" s="1"/>
  <c r="H30" i="15"/>
  <c r="I30" i="15" s="1"/>
  <c r="F31" i="15"/>
  <c r="F40" i="15"/>
  <c r="H40" i="15" s="1"/>
  <c r="I40" i="15" s="1"/>
  <c r="H41" i="15" l="1"/>
  <c r="I41" i="15" s="1"/>
  <c r="H42" i="15" s="1"/>
  <c r="F55" i="15"/>
  <c r="H31" i="15"/>
  <c r="I31" i="15" s="1"/>
  <c r="H32" i="15" s="1"/>
  <c r="I32" i="15" s="1"/>
  <c r="H33" i="15" s="1"/>
  <c r="F56" i="15" l="1"/>
  <c r="T7" i="3"/>
  <c r="T15" i="3"/>
  <c r="T13" i="3"/>
  <c r="T9" i="3"/>
  <c r="X13" i="3"/>
  <c r="X9" i="3"/>
  <c r="X7" i="3"/>
  <c r="N13" i="3"/>
  <c r="N9" i="3"/>
  <c r="N20" i="3" s="1"/>
  <c r="V31" i="3"/>
  <c r="V32" i="3" s="1"/>
  <c r="Q15" i="3"/>
  <c r="Q13" i="3"/>
  <c r="Q9" i="3"/>
  <c r="Q7" i="3"/>
  <c r="M13" i="3"/>
  <c r="M9" i="3"/>
  <c r="M15" i="3"/>
  <c r="M7" i="3"/>
  <c r="N7" i="3"/>
  <c r="H53" i="14"/>
  <c r="G53" i="14"/>
  <c r="V34" i="3" l="1"/>
  <c r="T20" i="3"/>
  <c r="E43" i="14"/>
  <c r="G52" i="14"/>
  <c r="G51" i="14"/>
  <c r="H50" i="14"/>
  <c r="G50" i="14"/>
  <c r="E42" i="14"/>
  <c r="F42" i="14" s="1"/>
  <c r="E41" i="14"/>
  <c r="E40" i="14"/>
  <c r="F40" i="14" s="1"/>
  <c r="H40" i="14" s="1"/>
  <c r="I40" i="14" s="1"/>
  <c r="E33" i="14"/>
  <c r="F33" i="14" s="1"/>
  <c r="E32" i="14"/>
  <c r="F32" i="14" s="1"/>
  <c r="E31" i="14"/>
  <c r="F31" i="14" s="1"/>
  <c r="E30" i="14"/>
  <c r="E27" i="14"/>
  <c r="F27" i="14" s="1"/>
  <c r="E26" i="14"/>
  <c r="F26" i="14" s="1"/>
  <c r="E25" i="14"/>
  <c r="F25" i="14" s="1"/>
  <c r="E24" i="14"/>
  <c r="F24" i="14" s="1"/>
  <c r="E23" i="14"/>
  <c r="F23" i="14" s="1"/>
  <c r="E22" i="14"/>
  <c r="F22" i="14" s="1"/>
  <c r="E21" i="14"/>
  <c r="F21" i="14" s="1"/>
  <c r="E20" i="14"/>
  <c r="F20" i="14" s="1"/>
  <c r="E19" i="14"/>
  <c r="F19" i="14" s="1"/>
  <c r="E18" i="14"/>
  <c r="F18" i="14" s="1"/>
  <c r="E17" i="14"/>
  <c r="F17" i="14" s="1"/>
  <c r="E16" i="14"/>
  <c r="F16" i="14" s="1"/>
  <c r="E15" i="14"/>
  <c r="F15" i="14" s="1"/>
  <c r="E14" i="14"/>
  <c r="F14" i="14" s="1"/>
  <c r="E13" i="14"/>
  <c r="F13" i="14" s="1"/>
  <c r="H13" i="14" s="1"/>
  <c r="I13" i="14" s="1"/>
  <c r="E36" i="14" l="1"/>
  <c r="F53" i="14" s="1"/>
  <c r="E28" i="14"/>
  <c r="F52" i="14" s="1"/>
  <c r="H14" i="14"/>
  <c r="I14" i="14" s="1"/>
  <c r="H15" i="14" s="1"/>
  <c r="I15" i="14" s="1"/>
  <c r="H16" i="14" s="1"/>
  <c r="I16" i="14" s="1"/>
  <c r="H17" i="14" s="1"/>
  <c r="I17" i="14" s="1"/>
  <c r="H18" i="14" s="1"/>
  <c r="I18" i="14" s="1"/>
  <c r="H19" i="14" s="1"/>
  <c r="I19" i="14" s="1"/>
  <c r="H20" i="14" s="1"/>
  <c r="I20" i="14" s="1"/>
  <c r="H21" i="14" s="1"/>
  <c r="I21" i="14" s="1"/>
  <c r="H22" i="14" s="1"/>
  <c r="I22" i="14" s="1"/>
  <c r="H23" i="14" s="1"/>
  <c r="I23" i="14" s="1"/>
  <c r="H24" i="14" s="1"/>
  <c r="I24" i="14" s="1"/>
  <c r="H25" i="14" s="1"/>
  <c r="I25" i="14" s="1"/>
  <c r="H26" i="14" s="1"/>
  <c r="I26" i="14" s="1"/>
  <c r="H27" i="14" s="1"/>
  <c r="H51" i="14" s="1"/>
  <c r="F30" i="14"/>
  <c r="H30" i="14" s="1"/>
  <c r="I30" i="14" s="1"/>
  <c r="H31" i="14" s="1"/>
  <c r="I31" i="14" s="1"/>
  <c r="H32" i="14" s="1"/>
  <c r="I32" i="14" s="1"/>
  <c r="H33" i="14" s="1"/>
  <c r="I33" i="14" s="1"/>
  <c r="H52" i="14" s="1"/>
  <c r="E10" i="14"/>
  <c r="F51" i="14" s="1"/>
  <c r="F56" i="14" s="1"/>
  <c r="F41" i="14"/>
  <c r="H41" i="14" s="1"/>
  <c r="I41" i="14" s="1"/>
  <c r="H42" i="14" s="1"/>
  <c r="F57" i="14" l="1"/>
  <c r="F59" i="14"/>
  <c r="V30" i="3"/>
  <c r="V29" i="3"/>
  <c r="V25" i="3"/>
  <c r="S7" i="3" l="1"/>
  <c r="S9" i="3" l="1"/>
  <c r="E25" i="3"/>
  <c r="V24" i="3"/>
  <c r="V26" i="3" s="1"/>
  <c r="W20" i="3"/>
  <c r="Q20" i="3"/>
  <c r="P20" i="3"/>
  <c r="O20" i="3"/>
  <c r="L20" i="3"/>
  <c r="K20" i="3"/>
  <c r="I20" i="3"/>
  <c r="H20" i="3"/>
  <c r="F20" i="3"/>
  <c r="S15" i="3"/>
  <c r="X15" i="3" s="1"/>
  <c r="S13" i="3"/>
  <c r="E5" i="3"/>
  <c r="M20" i="3" l="1"/>
  <c r="E18" i="7" l="1"/>
  <c r="D18" i="7"/>
  <c r="B18" i="7" l="1"/>
  <c r="F18" i="7" s="1"/>
  <c r="X20" i="3"/>
  <c r="S20" i="3"/>
  <c r="U7" i="3" s="1"/>
  <c r="V7" i="3" s="1"/>
  <c r="U9" i="3" l="1"/>
  <c r="V9" i="3" s="1"/>
  <c r="U13" i="3"/>
  <c r="V13" i="3" s="1"/>
  <c r="U15" i="3"/>
  <c r="V15" i="3" s="1"/>
  <c r="U20" i="3" l="1"/>
  <c r="V20" i="3"/>
</calcChain>
</file>

<file path=xl/sharedStrings.xml><?xml version="1.0" encoding="utf-8"?>
<sst xmlns="http://schemas.openxmlformats.org/spreadsheetml/2006/main" count="623" uniqueCount="385">
  <si>
    <t>Podmelle Libor</t>
  </si>
  <si>
    <t>Matějka Jiří</t>
  </si>
  <si>
    <t>Matějková Monika</t>
  </si>
  <si>
    <t>Hurych Miloš</t>
  </si>
  <si>
    <t>Hurychová Petra</t>
  </si>
  <si>
    <t>Růžička Robert</t>
  </si>
  <si>
    <t>Kubelková Eva</t>
  </si>
  <si>
    <t>Růžička Jaroslav</t>
  </si>
  <si>
    <t>Růžička Vojtěch</t>
  </si>
  <si>
    <t>Kubelka Mikuláš</t>
  </si>
  <si>
    <t>Kubelka Tobiáš</t>
  </si>
  <si>
    <t>ke dni:</t>
  </si>
  <si>
    <t>počet dnů do vyplutí:</t>
  </si>
  <si>
    <t>číslo</t>
  </si>
  <si>
    <t>posádka</t>
  </si>
  <si>
    <t>jméno</t>
  </si>
  <si>
    <t>přezdívka</t>
  </si>
  <si>
    <t>auta</t>
  </si>
  <si>
    <t>auta slož.</t>
  </si>
  <si>
    <t>stany</t>
  </si>
  <si>
    <t>loď</t>
  </si>
  <si>
    <t>typ</t>
  </si>
  <si>
    <t>pádla</t>
  </si>
  <si>
    <t>vesty</t>
  </si>
  <si>
    <t>cena lodě</t>
  </si>
  <si>
    <t>cena pádla</t>
  </si>
  <si>
    <t>cena vesty</t>
  </si>
  <si>
    <t>cena dopravného</t>
  </si>
  <si>
    <t>sleva</t>
  </si>
  <si>
    <t>celkem půjčení</t>
  </si>
  <si>
    <t>uhrazeno</t>
  </si>
  <si>
    <t>doplatit</t>
  </si>
  <si>
    <t>Márvin</t>
  </si>
  <si>
    <t>2M</t>
  </si>
  <si>
    <t>Rumař</t>
  </si>
  <si>
    <t>Monča</t>
  </si>
  <si>
    <t>Míla</t>
  </si>
  <si>
    <t>Peťa</t>
  </si>
  <si>
    <t>Berťák</t>
  </si>
  <si>
    <t>Vojta</t>
  </si>
  <si>
    <t>Miki</t>
  </si>
  <si>
    <t>Jára</t>
  </si>
  <si>
    <t>Tobi</t>
  </si>
  <si>
    <t>Eva</t>
  </si>
  <si>
    <t>přestárlí</t>
  </si>
  <si>
    <t>junioři</t>
  </si>
  <si>
    <t>sjednaná cena za lodě</t>
  </si>
  <si>
    <t>psi</t>
  </si>
  <si>
    <t>Vydra</t>
  </si>
  <si>
    <t>celkem</t>
  </si>
  <si>
    <t>lodě</t>
  </si>
  <si>
    <t>Rumař - Monča</t>
  </si>
  <si>
    <t>Míla - Peťa</t>
  </si>
  <si>
    <t>Berťák - Eva</t>
  </si>
  <si>
    <t>rychlost jízdy 1</t>
  </si>
  <si>
    <t>(hh:mm)</t>
  </si>
  <si>
    <t>J</t>
  </si>
  <si>
    <t>lze sjet</t>
  </si>
  <si>
    <t>rychlost jízdy 2</t>
  </si>
  <si>
    <t>(km/24hod)</t>
  </si>
  <si>
    <t>K</t>
  </si>
  <si>
    <t>koníčkovat</t>
  </si>
  <si>
    <t>P</t>
  </si>
  <si>
    <t>přetáhnout</t>
  </si>
  <si>
    <t>Den</t>
  </si>
  <si>
    <t>odkud</t>
  </si>
  <si>
    <t>kam</t>
  </si>
  <si>
    <t>odjezd</t>
  </si>
  <si>
    <t>příjezd</t>
  </si>
  <si>
    <t>Pardubice</t>
  </si>
  <si>
    <t>místo</t>
  </si>
  <si>
    <t>jez</t>
  </si>
  <si>
    <t>doba</t>
  </si>
  <si>
    <t>čas</t>
  </si>
  <si>
    <t>přesuny mezi kempy</t>
  </si>
  <si>
    <t>ř. km</t>
  </si>
  <si>
    <t>km</t>
  </si>
  <si>
    <t>jízdy</t>
  </si>
  <si>
    <t>přes jez</t>
  </si>
  <si>
    <t>příjezdu</t>
  </si>
  <si>
    <t>odjezdu</t>
  </si>
  <si>
    <t>odkud/kam</t>
  </si>
  <si>
    <t>most</t>
  </si>
  <si>
    <t>úsek</t>
  </si>
  <si>
    <t>0. den</t>
  </si>
  <si>
    <t>1. den</t>
  </si>
  <si>
    <t>2. den</t>
  </si>
  <si>
    <t>3. den</t>
  </si>
  <si>
    <t>4. den</t>
  </si>
  <si>
    <t>průměr na plav. den</t>
  </si>
  <si>
    <t>počet jezů</t>
  </si>
  <si>
    <t>průměr počet km/jez</t>
  </si>
  <si>
    <t>VC Pivík - historie lodních expedic</t>
  </si>
  <si>
    <t>No.</t>
  </si>
  <si>
    <t>rok</t>
  </si>
  <si>
    <t>řeka</t>
  </si>
  <si>
    <t>akce</t>
  </si>
  <si>
    <t>obsaz</t>
  </si>
  <si>
    <t>účast</t>
  </si>
  <si>
    <t>Sázava</t>
  </si>
  <si>
    <t>Sázava 87</t>
  </si>
  <si>
    <t>kpt. Zdeněk Doležal, Miloš Hurych, hck. Jiří Matějka, Robert Růžička</t>
  </si>
  <si>
    <t>-</t>
  </si>
  <si>
    <t>Lužnice</t>
  </si>
  <si>
    <t>Lužnice 89</t>
  </si>
  <si>
    <t>kpt. Miloš Hurych, Libor Podmelle, Robert Růžička, hck. Eva Růžičková, Martina Jandová, Lenka ?</t>
  </si>
  <si>
    <t>Blanice, Sázava</t>
  </si>
  <si>
    <t>SvlaBla</t>
  </si>
  <si>
    <t>kpt. Zdeněk Doležal, Miloš Hurych, Jiří Matějka, Libor Podmelle, Robert Růžička, hck. Pavlína Podmellová, Eva Růžičková, Martina Jandová, Zdena Holasová</t>
  </si>
  <si>
    <t>Čugala</t>
  </si>
  <si>
    <t>kpt. Miloš Hurych, Jiří Matějka, Libor Podmelle, Robert Růžička, hck. Pavlína Podmellová, Eva Růžičková, Zdena Holasová</t>
  </si>
  <si>
    <t>Berounka</t>
  </si>
  <si>
    <t>Berounka 92</t>
  </si>
  <si>
    <t>kpt. Miloš Hurych, Jiří Matějka, Libor Podmelle, Robert Růžička, hck. Alena Benešovská, Pavlína Podmellová, Šárka Matoušková</t>
  </si>
  <si>
    <t>Vltava</t>
  </si>
  <si>
    <t>Pivex Open</t>
  </si>
  <si>
    <t>kpt. Miloš Hurych, Jiří Matějka, Libor Podmelle, Robert Růžička, hck. Alena Benešovská, Pavlína Podmellová, Roman Kopecký</t>
  </si>
  <si>
    <t>Vltava 94</t>
  </si>
  <si>
    <t>kpt. Miloš Hurych, Jiří Matějka, Libor Podmelle, Robert Růžička, hck. Alena Benešovská, Pavlína Podmellová, Petra Šťastníková, Zuzana Pokorná</t>
  </si>
  <si>
    <t>Sázava 95</t>
  </si>
  <si>
    <t>kpt. Miloš Hurych, Jiří Matějka, Libor Podmelle, Robert Růžička, hck. Alena Benešovská, Edita Heřmanová, Petra Hurychová, Pavlína Podmellová</t>
  </si>
  <si>
    <t>Chrudimka</t>
  </si>
  <si>
    <t>Chrudimka 97</t>
  </si>
  <si>
    <t>Kulová sedma</t>
  </si>
  <si>
    <t>kpt. Libor Podmelle, Robert Růžička, hck. Miloš Hurych, Jiří Matějka</t>
  </si>
  <si>
    <t>Honba za sázavskou čugalou</t>
  </si>
  <si>
    <t>kpt. Jiří Matějka, Libor Podmelle, Pavel Vančura, hck. Pavel Cvach, Lucie Vančurová, Monika Vondrová, porc. Petra Vančurová, Michael Vančura</t>
  </si>
  <si>
    <t>Vltava 2000</t>
  </si>
  <si>
    <t xml:space="preserve">kpt. Roman Kalous, Petr Král, Jiří Matějka, Petr Odvárka, Libor Podmelle, Robert Růžička, Pavel Vančura, Jaroslav Vodehnal, hck. Michaela Brunclíková, Pavel Cvach, Lucie Förstlová, Petra Kalousová, Monika Matějková, Jana Odvárková, Lucie Vančurová, Petra Vančurová, porc. Petra Odvárková, Michael Vančura, psi Adéla Cvachová, Adéla Králová </t>
  </si>
  <si>
    <t>Otava</t>
  </si>
  <si>
    <t>Otava 2001</t>
  </si>
  <si>
    <t xml:space="preserve">kpt. Roman Kalous, Jiří Matějka, Jaroslav Míka, Petr Odvárka, Libor Podmelle, Pavel Vančura, Jaroslav Vodehnal, hck. Pavel Cvach, Petra Kalousová, Eva Lukášová, Monika Matějková, Jana Odvárková, Pavel Včeliš, Petra Vančurová, porc. Petra Odvárková, Michael Vančura, po souši Lucie Vančurová </t>
  </si>
  <si>
    <t>Sázava 2002</t>
  </si>
  <si>
    <t xml:space="preserve">kpt. Roman Kalous, Jiří Matějka, Petr Odvárka, Libor Podmelle, Pavel Vančura, Jaroslav Vodehnal, hck. Petr Král, Jana Odvárková, Petra Odvárková, Michael Vančura, Petra Vančurová, Pavel Včeliš </t>
  </si>
  <si>
    <t>Hvížďalka 2003</t>
  </si>
  <si>
    <t xml:space="preserve">kpt. Roman Kalous, Jiří Matějka, Petr Odvárka, Libor Podmelle, Pavel Vančura, Jaroslav Vodehnal, hck. Monika Matějková, Anna Míčková, Petra Odvárková, Petra Špásová, Michael Vančura, Petra Vančurová </t>
  </si>
  <si>
    <t>Ohře</t>
  </si>
  <si>
    <t>Ohře 2004</t>
  </si>
  <si>
    <t xml:space="preserve">kpt. Miloš Hurych, Jiří Matějka, Petr Odvárka, Libor Podmelle, Tomáš Sýkora, Pavel Vančura, Jaroslav Vodehnal, hck. Petra Hurychová, Iva Jebálková, Jana Odvárková, Petra Odvárková, Pavlína Podmellová, Petra Špásová, Michael Vančura </t>
  </si>
  <si>
    <t>Lužnice 2005</t>
  </si>
  <si>
    <t xml:space="preserve">kpt. Jiří Matějka, Petr Odvárka, Libor Podmelle, Pavel Vančura, Jaroslav Vodehnal, hck. Petra Odvárková, Pavlína Podmellová, Jan Prášil, Michael Vančura, Petra Vančurová </t>
  </si>
  <si>
    <t>Lužnice 2006</t>
  </si>
  <si>
    <t xml:space="preserve">kpt. Miloš Hurych, Jiří Matějka, Petr Odvárka, Libor Podmelle, Tomáš Sýkora, Pavel Vančura, Jaroslav Vodehnal, hck. Petra Hurychová, Ondřej Jebálek, Monika Matějková, Petra Odvárková, Pavlína Podmellová, Michael Vančura, Petra Vančurová </t>
  </si>
  <si>
    <t>Berounka 2007</t>
  </si>
  <si>
    <t xml:space="preserve">kpt. Miloš Hurych, Jiří Matějka, Petr Odvárka, Libor Podmelle, Tomáš Sýkora, Pavel Vančura, Petra Vančurová, Jaroslav Vodehnal, hck. Petra Hurychová, Iva Jebálková, Monika Matějková, Petra Odvárková, Pavlína Podmellová, Aleš Rozínek, Michael Vančura </t>
  </si>
  <si>
    <t>Sázava 2008</t>
  </si>
  <si>
    <t>kpt. Miloš Hurych, Roman Kalous, Petr Lang, Jiří Matějka, Petr Odvárka, Libor Podmelle, Robert Růžička, Tomáš Sýkora, Pavel Vančura, Jaroslav Vodehnal, hck. Petra Hurychová, Iva Jebálková, Anna Kalousová, Monika Matějková, Jana Odvárková, Petra Odvárková, Pavlína Podmellová, Vladimíra Sabolová, Lucie Vančurová, Michael Vančura, pcl. Pavel Vančura ml.</t>
  </si>
  <si>
    <t>Berounka 2009</t>
  </si>
  <si>
    <r>
      <t>kpt. Josef Hörl, Miloš Hurych, Petr Lang, Jiří Matějka, Petr Odvárka, Libor Podmelle, Robert Růžička, Pavel Vančura, Jaroslav Vodehnal, hck. Petra Hurychová, Monika Matějková, Jana Odvárková, Petra Odvárko</t>
    </r>
    <r>
      <rPr>
        <sz val="10"/>
        <rFont val="Arial CE"/>
        <charset val="238"/>
      </rPr>
      <t>vá, Martin Sabol, Marta Sabolová, Vladi</t>
    </r>
    <r>
      <rPr>
        <sz val="11"/>
        <color theme="1"/>
        <rFont val="Calibri"/>
        <family val="2"/>
        <charset val="238"/>
      </rPr>
      <t>míra Sabolová, Lucie Vančurová, Michael Vančura, pcl. Denis Hurych, Andrea Matějková, Pavel Vančura ml.</t>
    </r>
  </si>
  <si>
    <t>Vltava 2010</t>
  </si>
  <si>
    <r>
      <t>kpt. Josef Hörl, Miloš Hurych, Jiří Matějka, Petr Odvárka, Libor Podmelle, Robert Růžička, Vladimíra Růžičková, Jaroslav Vodehnal, hck. Petra Hurychová, Monika Matějková, Klára Nečesaná, Petra Odvárko</t>
    </r>
    <r>
      <rPr>
        <sz val="10"/>
        <rFont val="Arial CE"/>
        <charset val="238"/>
      </rPr>
      <t xml:space="preserve">vá, Pavlína Podmellová, Martin Sabol, Marta Sabolová, </t>
    </r>
    <r>
      <rPr>
        <sz val="11"/>
        <color theme="1"/>
        <rFont val="Calibri"/>
        <family val="2"/>
        <charset val="238"/>
      </rPr>
      <t>pcl. Denis Hurych, Andrea Matějková, Lukáš Podmelle, Michaela Podmellová</t>
    </r>
  </si>
  <si>
    <t>O hře Louny 2011</t>
  </si>
  <si>
    <r>
      <t>kpt. Miloš Hurych, Petr Lang, Jiří Matějka, Petr Odvárka, Libor Podmelle, Tomáš Sýkora, Jaroslav Vodehnal, hck. Petra Hurychová, Roman Kalous, Iva Jebálková, Monika Matějková, Petra Odvárko</t>
    </r>
    <r>
      <rPr>
        <sz val="10"/>
        <rFont val="Arial CE"/>
        <charset val="238"/>
      </rPr>
      <t xml:space="preserve">vá, Pavlína Podmellová, Andrea Matějková, </t>
    </r>
    <r>
      <rPr>
        <sz val="11"/>
        <color theme="1"/>
        <rFont val="Calibri"/>
        <family val="2"/>
        <charset val="238"/>
      </rPr>
      <t>pcl. Denis Hurych, Jan Matějka, Lukáš Podmelle, Michaela Podmellová</t>
    </r>
  </si>
  <si>
    <t>Otava 2012</t>
  </si>
  <si>
    <r>
      <t xml:space="preserve">kpt. Josef Hörl, Miloš Hurych, Jaroslav Jetmar, Roman Kalous, Jiří Matějka, Martin Novák, Petr Odvárka, Libor Podmelle, Robert Růžička, Michael Vančura, Pavel Vančura, Jaroslav Vodehnal, hck. Denis Hurych, Petra Hurychová, Andrea Jetmarová, Radim Kalous, </t>
    </r>
    <r>
      <rPr>
        <sz val="10"/>
        <rFont val="Arial CE"/>
        <charset val="238"/>
      </rPr>
      <t xml:space="preserve">Andrea Matějková, Monika Matějková, Vladimíra Růžičková, Marta Sabolová, Jana Šafránková, Pavel Vančura ml., Lucie Vančurová, Petra Vančurová, </t>
    </r>
    <r>
      <rPr>
        <sz val="11"/>
        <color theme="1"/>
        <rFont val="Calibri"/>
        <family val="2"/>
        <charset val="238"/>
      </rPr>
      <t>pcl. Jan Matějka, Jaroslav Růžička, Vojtěch Růžička</t>
    </r>
  </si>
  <si>
    <t>Dunajec</t>
  </si>
  <si>
    <t>Dunajec 2013</t>
  </si>
  <si>
    <r>
      <t xml:space="preserve">kpt. Josef Hörl, Michal Hybler, Miloš Hurych, Jiří Matějka, Petr Odvárka, Libor Podmelle, Robert Růžička, Jaroslav Vodehnal, hck. Valerie Fibichová, Denis Hurych, Petra Hurychová, </t>
    </r>
    <r>
      <rPr>
        <sz val="10"/>
        <rFont val="Arial CE"/>
        <charset val="238"/>
      </rPr>
      <t xml:space="preserve">Andrea Matějková, Monika Matějková, Petra Odvárková, Lucie Vacková, </t>
    </r>
    <r>
      <rPr>
        <sz val="11"/>
        <color theme="1"/>
        <rFont val="Calibri"/>
        <family val="2"/>
        <charset val="238"/>
      </rPr>
      <t>pcl. Jan Matějka, Jaroslav Růžička, Vojtěch Růžička, pcl. pes Ambra Fibichová</t>
    </r>
  </si>
  <si>
    <t>Morava</t>
  </si>
  <si>
    <t>Morava 2014</t>
  </si>
  <si>
    <r>
      <t xml:space="preserve">kpt. Miloš Hurych, Roman Kalous, Petr Lang, Jiří Matějka, Petr Odvárka, Libor Podmelle, Robert Růžička, Jaroslav Vodehnal, hck. Valerie Fibichová, Denis Hurych, Petra Hurychová, Radim Kalous, Andrea Matějková, Monika Matějková, Petra Odvárková, Michaela Podmellová, Vladimíra Růžičková, </t>
    </r>
    <r>
      <rPr>
        <sz val="11"/>
        <color theme="1"/>
        <rFont val="Calibri"/>
        <family val="2"/>
        <charset val="238"/>
      </rPr>
      <t>pcl. Jan Matějka, Jaroslav Růžička, Vojtěch Růžička, pcl. pes Ambra Fibichová</t>
    </r>
  </si>
  <si>
    <t>Otava 2015</t>
  </si>
  <si>
    <r>
      <t xml:space="preserve">kpt. Denis Hurych, Miloš Hurych, Roman Kalous, Jiří Matějka, Petr Odvárka, Libor Podmelle, Robert Růžička, hck. Petra Hurychová, Radim Kalous, Andrea Matějková, Petra Odvárková, Michaela Podmellová, Vladimíra Růžičková, Martin Sabol, </t>
    </r>
    <r>
      <rPr>
        <sz val="11"/>
        <color theme="1"/>
        <rFont val="Calibri"/>
        <family val="2"/>
        <charset val="238"/>
      </rPr>
      <t>pcl. Jan Matějka, Jaroslav Růžička, Vojtěch Růžička, pcl. pes Ebby Sabolová</t>
    </r>
  </si>
  <si>
    <t>Morava 2016</t>
  </si>
  <si>
    <r>
      <t xml:space="preserve">kpt. Josef Hörl, Denis Hurych, Miloš Hurych, Roman Kalous, Petr Lang, Jiří Matějka, Monika Matějková, Libor Podmelle, Robert Růžička, Martin Sabol, Matouš Spilka, Jaroslav Vodehnal, hck. Petra Hurychová, Radim Kalous, Anna Kalousová, Andrea Matějková, Petr Odvárka, Petra Langová, Michaela Podmellová, Vladimíra Růžičková, </t>
    </r>
    <r>
      <rPr>
        <sz val="11"/>
        <color theme="1"/>
        <rFont val="Calibri"/>
        <family val="2"/>
        <charset val="238"/>
      </rPr>
      <t>Jan Matějka, Jaroslav Růžička, Marta Sabolová, Matouš Spilka, pcl. Adéla Kalousová, Vojtěch Růžička, Mikuláš Spilka, pes Ebby Sabolová</t>
    </r>
  </si>
  <si>
    <t>Berounka 2017</t>
  </si>
  <si>
    <r>
      <t xml:space="preserve">kpt. Radim Kalous, Roman Kalous, Jiří Matějka, Libor Podmelle, Michaela Podmellová, Robert Růžička, Jaroslav Vodehnal, hck. Anna Kalousová, Adéla Kalousová, Andrea Matějková, Monika Matějková, Petr Odvárka, </t>
    </r>
    <r>
      <rPr>
        <sz val="11"/>
        <color theme="1"/>
        <rFont val="Calibri"/>
        <family val="2"/>
        <charset val="238"/>
      </rPr>
      <t>Jan Matějka, Jaroslav Růžička, Vojtěch Růžička</t>
    </r>
  </si>
  <si>
    <t>Sázava 2018</t>
  </si>
  <si>
    <r>
      <t xml:space="preserve">kpt. Miloš Hurych, Radim Kalous, Roman Kalous, Jiří Matějka, Libor Podmelle, Michaela Podmellová, Robert Růžička, hck. Petra Hurychová, Anna Kalousová, Adéla Kalousová, Jan Matějka, Andrea Matějková, Monika Matějková, </t>
    </r>
    <r>
      <rPr>
        <sz val="11"/>
        <color theme="1"/>
        <rFont val="Calibri"/>
        <family val="2"/>
        <charset val="238"/>
      </rPr>
      <t>Jaroslav Růžička, pcl. Vojtěch Růžička</t>
    </r>
  </si>
  <si>
    <t>Orlice</t>
  </si>
  <si>
    <t>Orlice 2019</t>
  </si>
  <si>
    <r>
      <t xml:space="preserve">kpt. Miloš Hurych, Roman Kalous, Lukáš Kolbábek, Jiří Matějka, Libor Podmelle, Jaroslav Růžička, Robert Růžička, Tomáš Seibert, hck. Frederik Černík, Petra Hurychová, Anna Kalousová, Adéla Kalousová, Kubelka Mikuláš, Kubelka Tobiáš, Monika Matějková, </t>
    </r>
    <r>
      <rPr>
        <sz val="11"/>
        <color theme="1"/>
        <rFont val="Calibri"/>
        <family val="2"/>
        <charset val="238"/>
      </rPr>
      <t>Vojtěch Růžička, Petra Seibertová</t>
    </r>
  </si>
  <si>
    <t>O hře Louny 2020</t>
  </si>
  <si>
    <r>
      <t xml:space="preserve">kpt. Miloš Hurych, Radim Kalous, Roman Kalous, Tobiáš Kubelka, Jiří Matějka, Libor Podmelle, Michaela Podmellová, Jaroslav Růžička, Robert Růžička, Tomáš Seibert, hck. Petra Hurychová, Anna Kalousová, Adéla Kalousová, Natálie Konopková, Mikuláš Kubelka, Eva Kubelková, Jan Matějka, Andrea Matějková, Monika Matějková, </t>
    </r>
    <r>
      <rPr>
        <sz val="11"/>
        <color theme="1"/>
        <rFont val="Calibri"/>
        <family val="2"/>
        <charset val="238"/>
      </rPr>
      <t>Vojtěch Růžička, Petra Seibertová, Lea Šandová</t>
    </r>
  </si>
  <si>
    <t>Morava 2021</t>
  </si>
  <si>
    <r>
      <t xml:space="preserve">kpt. Miloš Hurych, Roman Kalous, Tobiáš Kubelka, Jiří Matějka, Libor Podmelle, Michaela Podmellová, Jaroslav Růžička, Robert Růžička, Tomáš Seibert, Luboš Kopecký, hck. Petra Hurychová, Anna Kalousová, Adéla Kalousová, Mikuláš Kubelka, Eva Kubelková, Andrea Matějková, Monika Matějková, </t>
    </r>
    <r>
      <rPr>
        <sz val="11"/>
        <color theme="1"/>
        <rFont val="Calibri"/>
        <family val="2"/>
        <charset val="238"/>
      </rPr>
      <t>Vojtěch Růžička, Petra Seibertová, Lea Šandová</t>
    </r>
  </si>
  <si>
    <t>Vltava 2022</t>
  </si>
  <si>
    <r>
      <t xml:space="preserve">kpt. Miloš Hurych, Roman Kalous, Mikuláš Kubelka, Tobiáš Kubelka, Jiří Matějka, Libor Podmelle, Michaela Podmellová, Jaroslav Růžička, Robert Růžička, hck. Frederik Černík, Milan Černík, Petra Hurychová, Anna Kalousová, Adéla Kalousová, Eva Kubelková, Týna Kvapilová, Monika Matějková, Johana Pilařová, </t>
    </r>
    <r>
      <rPr>
        <sz val="11"/>
        <color theme="1"/>
        <rFont val="Calibri"/>
        <family val="2"/>
        <charset val="238"/>
      </rPr>
      <t>Vojtěch Růžička,  Lea Šandová</t>
    </r>
  </si>
  <si>
    <t>účast více než 3 x:</t>
  </si>
  <si>
    <t>Jiří Matějka, Libor Podmelle</t>
  </si>
  <si>
    <t>Miloš Hurych</t>
  </si>
  <si>
    <t>Robert Růžička</t>
  </si>
  <si>
    <t>Petra Hurychová (Šťastníková), Monika Matějková (Vondrová)</t>
  </si>
  <si>
    <t>Petr Odvárka</t>
  </si>
  <si>
    <t>Jaroslav Vodehnal</t>
  </si>
  <si>
    <t>Petra Langová (Odvárková), Roman Kalous</t>
  </si>
  <si>
    <t>Michaela Podmellová</t>
  </si>
  <si>
    <t>Anna Kalousová (Míčková), Jan Matějka, Petra Vančurová</t>
  </si>
  <si>
    <t>Denis Hurych</t>
  </si>
  <si>
    <t>oficiálně</t>
  </si>
  <si>
    <t>neoficiálně</t>
  </si>
  <si>
    <t>Opatovický kanál</t>
  </si>
  <si>
    <t>v Kč</t>
  </si>
  <si>
    <t>podíl</t>
  </si>
  <si>
    <t>doplatit (-), přeplatek (+)</t>
  </si>
  <si>
    <t>Celkem</t>
  </si>
  <si>
    <t>čísla účtů</t>
  </si>
  <si>
    <t>162358152/0600</t>
  </si>
  <si>
    <t>1334705013/0800</t>
  </si>
  <si>
    <t>929203093/0800</t>
  </si>
  <si>
    <t>2256050043/0800</t>
  </si>
  <si>
    <t>Osoby a jejich úkoly</t>
  </si>
  <si>
    <t>organizační vedoucí</t>
  </si>
  <si>
    <t>kpt. Podmelle Libor</t>
  </si>
  <si>
    <t>„Márvin"</t>
  </si>
  <si>
    <t>pokladník</t>
  </si>
  <si>
    <t>zástupce organizačního vedoucího</t>
  </si>
  <si>
    <t>kpt. Matějka Jiří</t>
  </si>
  <si>
    <t>„Rumař"</t>
  </si>
  <si>
    <t>napájecí důstojník</t>
  </si>
  <si>
    <t>důstojník pro záchranné práce</t>
  </si>
  <si>
    <t>kpt. Růžička Robert</t>
  </si>
  <si>
    <t>„Berťák"</t>
  </si>
  <si>
    <t>servisní důstojník</t>
  </si>
  <si>
    <t>kpt. Hurych Miloš</t>
  </si>
  <si>
    <t>„Míla"</t>
  </si>
  <si>
    <t>spojovací důstojník</t>
  </si>
  <si>
    <t>kpt. Růžička Jaroslav</t>
  </si>
  <si>
    <t>„Jára“</t>
  </si>
  <si>
    <t>důstojník pro sociální péči</t>
  </si>
  <si>
    <t>"Miki"</t>
  </si>
  <si>
    <t>dopravní důstojník</t>
  </si>
  <si>
    <t>kpt. Kubelka Tobiáš</t>
  </si>
  <si>
    <t>"Tobi"</t>
  </si>
  <si>
    <t>stravovací důstojník</t>
  </si>
  <si>
    <t>hck. Matějková Monika</t>
  </si>
  <si>
    <t>„Monča"</t>
  </si>
  <si>
    <t>tiskový mluvka</t>
  </si>
  <si>
    <t>hck. Hurychová Petra</t>
  </si>
  <si>
    <t>„Peťa"</t>
  </si>
  <si>
    <t>opalovací důstojník</t>
  </si>
  <si>
    <t>hck. Růžička Vojtěch</t>
  </si>
  <si>
    <t>„Vojta“</t>
  </si>
  <si>
    <t>hudební důstojník</t>
  </si>
  <si>
    <t>hck. Kubelková Eva</t>
  </si>
  <si>
    <t>"Eva"</t>
  </si>
  <si>
    <t>Márvin - Miki</t>
  </si>
  <si>
    <t>Jára - Vojta</t>
  </si>
  <si>
    <t>rozpis posádek</t>
  </si>
  <si>
    <t>přenášení</t>
  </si>
  <si>
    <t>Dunajec 2023</t>
  </si>
  <si>
    <r>
      <t xml:space="preserve">kpt. Miloš Hurych, Tobiáš Kubelka, Jiří Matějka, Libor Podmelle, Jaroslav Růžička, Robert Růžička, hck. Frederik Černík,  Petra Hurychová, Eva Kubelková, Monika Matějková, </t>
    </r>
    <r>
      <rPr>
        <sz val="11"/>
        <color theme="1"/>
        <rFont val="Calibri"/>
        <family val="2"/>
        <charset val="238"/>
      </rPr>
      <t>Vojtěch Růžička</t>
    </r>
  </si>
  <si>
    <t>Petra Seibertová, Tomáš Seibert, Lea Šandová,  Frederik Černík</t>
  </si>
  <si>
    <t>Dunajec (Slovensko)</t>
  </si>
  <si>
    <t>web+doména</t>
  </si>
  <si>
    <t>Otava 2024</t>
  </si>
  <si>
    <t>kpt. Miloš Hurych, Tobiáš Kubelka, Jiří Matějka, Libor Podmelle, Jaroslav Růžička, Robert Růžička, hck. Petra Hurychová, Eva Kubelková, Mikuláš Kubelka, Monika Matějková, Johana Pilařová, Vojtěch Růžička</t>
  </si>
  <si>
    <t>Iva Jebálková, Martin Sabol, Marta Sabolová</t>
  </si>
  <si>
    <t>Berounka, Otava</t>
  </si>
  <si>
    <t>Lužnice, Morava, Ohře</t>
  </si>
  <si>
    <t>2. - 6. 7.2025</t>
  </si>
  <si>
    <t>vl.</t>
  </si>
  <si>
    <t>Tobiáš</t>
  </si>
  <si>
    <t>platné od 07/2025</t>
  </si>
  <si>
    <t>PLOUČNICE, JIZERA</t>
  </si>
  <si>
    <t>2. - 6.7.2025</t>
  </si>
  <si>
    <t>0. den - středa 2.7.2025</t>
  </si>
  <si>
    <t>Boreček</t>
  </si>
  <si>
    <t>ráno přesun z kempu Boreček do Noviny pod Ralskem, kde budou lodě, jedeme bez bagáže, stany v Borečku</t>
  </si>
  <si>
    <t>skalní tunel dl 41 m !! prohlédnout  </t>
  </si>
  <si>
    <t> +300 m </t>
  </si>
  <si>
    <t> Noviny pod Ralskem vp vl    200 m vl</t>
  </si>
  <si>
    <t>  100 m vl</t>
  </si>
  <si>
    <t>  v 1,4 dl N vp</t>
  </si>
  <si>
    <t> Srní vl</t>
  </si>
  <si>
    <t> v 0,4 m N vl </t>
  </si>
  <si>
    <t>nízká  +300 m  (vodočet) vp</t>
  </si>
  <si>
    <t>     Panenský p. ( za VV  z Jablonného nebo Brniště, v délce 7, resp. 16 km, obtížnosti max. WW I. Úzké, meandrující koryto s hlinitými břehy, občasné jezy)</t>
  </si>
  <si>
    <t> Mimoň vp vl           vl vp  Mimoň 800 m vp   (278 m n.m.)</t>
  </si>
  <si>
    <t> +300 m zbytky jezu   200 m vl</t>
  </si>
  <si>
    <t> Boreček vp, Hradčany 1,5 km vl,     </t>
  </si>
  <si>
    <t> +300 m Hradčanský potok</t>
  </si>
  <si>
    <t>  !!  +20 m , Brenná 500 m vp  vp   (257 m n.m.)</t>
  </si>
  <si>
    <t>peřej Paraplíčko +500m  Paraplíčko vp</t>
  </si>
  <si>
    <t>vodočet vp</t>
  </si>
  <si>
    <t>koupaliště vp +400m  Železný Brod 100m vl</t>
  </si>
  <si>
    <t>Itenerář Jizera</t>
  </si>
  <si>
    <t>Itenerář Ploučnice</t>
  </si>
  <si>
    <t>stp !!</t>
  </si>
  <si>
    <t> stp, zbyzky jezu</t>
  </si>
  <si>
    <t>rozdvojení koryta, jet vlevo</t>
  </si>
  <si>
    <t>stp v 0,3</t>
  </si>
  <si>
    <t>Spálov, Kamenice (tanvaldská) Podspálov, vp přes Kamenici  (280 m n.m.)</t>
  </si>
  <si>
    <t>v 1,5 N vp</t>
  </si>
  <si>
    <t>Železný Brod</t>
  </si>
  <si>
    <t>Žarnovník (za VV  od odbočky na Pěnčín, úzké balvanité koryto s velkým spádem a stromy v řečišti, nepříjemné jezy, lze obtížně zastavit !! - cca 6km min. WW II - III)</t>
  </si>
  <si>
    <t>v 2,0 N vl, Splzov vp +800 m </t>
  </si>
  <si>
    <t>Líšný</t>
  </si>
  <si>
    <t>Malá Skála vp vl, Vranov vp, Pantheon a skály vp  </t>
  </si>
  <si>
    <t>v 1,2 N vp +200m  Ostrov vp</t>
  </si>
  <si>
    <t>Malá Skála 500m vl</t>
  </si>
  <si>
    <t>Rakousy vp, Loužek vl</t>
  </si>
  <si>
    <t>Noviny pod Ralskem vp vl, 200 m vl</t>
  </si>
  <si>
    <t> 100 m vl</t>
  </si>
  <si>
    <t>v 1,4 dl N vp</t>
  </si>
  <si>
    <t>Srní vl</t>
  </si>
  <si>
    <t>v 0,4 m N vl </t>
  </si>
  <si>
    <t>nízká  +300 m (vodočet) vp</t>
  </si>
  <si>
    <t>Panenský p., meandrující koryto s hlinitými břehy, občasné jezy</t>
  </si>
  <si>
    <t>stp, zbyzky jezu</t>
  </si>
  <si>
    <t>Boreček vp, Hradčany 1,5 km vl,     </t>
  </si>
  <si>
    <t>Boreček, kemp</t>
  </si>
  <si>
    <t>Noviny pod Ralskem</t>
  </si>
  <si>
    <t>1. den - čtvrtek 3.7.2025</t>
  </si>
  <si>
    <t>2. den - pátek 4.7.2025</t>
  </si>
  <si>
    <t>!! +20 m, Brenná 500 m vp (257 m n.m.)</t>
  </si>
  <si>
    <t>Brenná</t>
  </si>
  <si>
    <t>transit a 2 auta do Brenná</t>
  </si>
  <si>
    <t>kemp Zrcadlová koza vl</t>
  </si>
  <si>
    <t>Dolánky u Turnova</t>
  </si>
  <si>
    <t>jedním zpět</t>
  </si>
  <si>
    <t>vrácení lodí v 16:30, auty pro stany do Boreček a přesun na Jizeru do Dolánek u Turnova</t>
  </si>
  <si>
    <t>transit a jedno auto do Noviny p. Ralskem</t>
  </si>
  <si>
    <t>se všemi Pivíky</t>
  </si>
  <si>
    <t>po příjezdu řidiči pro auta do Novin p.R.</t>
  </si>
  <si>
    <t>Ploučnice</t>
  </si>
  <si>
    <t>Jizera</t>
  </si>
  <si>
    <t>3. den - sobota 5.7.2025</t>
  </si>
  <si>
    <r>
      <t xml:space="preserve">Mimoň (278 m n.m.) </t>
    </r>
    <r>
      <rPr>
        <b/>
        <sz val="10"/>
        <color rgb="FFFF0000"/>
        <rFont val="Arial CE"/>
        <charset val="238"/>
      </rPr>
      <t>oběd</t>
    </r>
  </si>
  <si>
    <t>oběd po cestě není možný !!</t>
  </si>
  <si>
    <t>Malá Skála</t>
  </si>
  <si>
    <t>k lodím do Malé Skály vlakem všichni</t>
  </si>
  <si>
    <t>v kempu vše nechat</t>
  </si>
  <si>
    <t>Dolánky u Turnova, kemp Z. k.</t>
  </si>
  <si>
    <t>Dolánky u T.</t>
  </si>
  <si>
    <t>doprava</t>
  </si>
  <si>
    <t>Samba</t>
  </si>
  <si>
    <t>Půjčovna lodí Průrva Ploučnice (web: www.prurva-ploucnice.cz</t>
  </si>
  <si>
    <t>Účast na 37. lodní výpravě expedice PLOUZERA 2025</t>
  </si>
  <si>
    <t>Vyúčtování společných nákladů expedice PLOUZERA 2025</t>
  </si>
  <si>
    <t>4. den - neděle 6.7.2025</t>
  </si>
  <si>
    <t>volný program</t>
  </si>
  <si>
    <t>Matějková Andrea</t>
  </si>
  <si>
    <t>Ája</t>
  </si>
  <si>
    <t>Vojta - Ája</t>
  </si>
  <si>
    <t>cena koloběžky</t>
  </si>
  <si>
    <t>přesun z Brenná (Ploučnice) do kempu Zrcadlová koza, Dolánky u Turnova (Jizera)</t>
  </si>
  <si>
    <t>koloběžky</t>
  </si>
  <si>
    <t>oběd</t>
  </si>
  <si>
    <t>dopoledne volný program (Malá Skála)</t>
  </si>
  <si>
    <t>záloha 50 %</t>
  </si>
  <si>
    <t>záloha 50 % Jizera</t>
  </si>
  <si>
    <t>doplatek</t>
  </si>
  <si>
    <t>Půjčovna lodí Klokočí.cz (web: www.kolokoci.cz), vč. koloběžek</t>
  </si>
  <si>
    <t>jedno zůstává v Borečku</t>
  </si>
  <si>
    <t>všichni, transit a dvě auta do Noviny p. Ralskem</t>
  </si>
  <si>
    <t>transit a 3 auta do Brenná</t>
  </si>
  <si>
    <t xml:space="preserve">  10:20:00    10:55:00</t>
  </si>
  <si>
    <t xml:space="preserve">  10:35:00    10:40:00</t>
  </si>
  <si>
    <t>vrácení lodí v 18:00, auty všichni do Boreček</t>
  </si>
  <si>
    <t>!! +20 m, Brenná 500 m vp (257 m n.m.), výstup před jezem</t>
  </si>
  <si>
    <t>přesun do Dolánky u Turnova, kemp</t>
  </si>
  <si>
    <t>Dolánky u Turnova, kemp</t>
  </si>
  <si>
    <t>oběd, Sokolovna</t>
  </si>
  <si>
    <r>
      <t xml:space="preserve">Mimoň (278 m n.m.) </t>
    </r>
    <r>
      <rPr>
        <b/>
        <sz val="10"/>
        <color rgb="FFFF0000"/>
        <rFont val="Arial CE"/>
        <charset val="238"/>
      </rPr>
      <t>oběd Dřevěnka</t>
    </r>
  </si>
  <si>
    <r>
      <t xml:space="preserve">kemp Zrcadlová koza vl, </t>
    </r>
    <r>
      <rPr>
        <b/>
        <sz val="10"/>
        <color rgb="FFFF0000"/>
        <rFont val="Arial CE"/>
        <charset val="238"/>
      </rPr>
      <t>občerst.</t>
    </r>
  </si>
  <si>
    <t>hrad Kost</t>
  </si>
  <si>
    <t>Kost</t>
  </si>
  <si>
    <t>xxx</t>
  </si>
  <si>
    <t>Itenerář 37. lodní výpravy - skutečnost</t>
  </si>
  <si>
    <t>Itenerář 37. lodní výpravy - plán</t>
  </si>
  <si>
    <t>poslední den již nejel Tobiáš</t>
  </si>
  <si>
    <t>sportovní důstojník</t>
  </si>
  <si>
    <t>kpt. Chalupa Vojtěch</t>
  </si>
  <si>
    <t>"Vojta"</t>
  </si>
  <si>
    <t>hck. Kubelka Mikuláš</t>
  </si>
  <si>
    <t>hck. Matějková Andrea</t>
  </si>
  <si>
    <t>„Ája"</t>
  </si>
  <si>
    <t>oper důstojník</t>
  </si>
  <si>
    <t>Ploučnice, Jizera</t>
  </si>
  <si>
    <t>PLOUZERA 2025</t>
  </si>
  <si>
    <t>kpt. Miloš Hurych, Vojtěch Chalupa, Tobiáš Kubelka, Jiří Matějka, Libor Podmelle, Jaroslav Růžička, Robert Růžička, hck. Petra Hurychová, Eva Kubelková, Mikuláš Kubelka, Andra, Matějková, Monika Matějková, Vojtěch Růžička</t>
  </si>
  <si>
    <t>Chalupa Vojtěch</t>
  </si>
  <si>
    <t>část A. - společné</t>
  </si>
  <si>
    <t>část B. - neúplně společné</t>
  </si>
  <si>
    <t>kemp Dolánky</t>
  </si>
  <si>
    <t>lodě a koloběžky</t>
  </si>
  <si>
    <t>Pavlína Podmellová, Jaroslav Růžička, Vojtěch Růžička</t>
  </si>
  <si>
    <t>Andrea Matějková</t>
  </si>
  <si>
    <t>Pavel Vančura, Michael Vančura</t>
  </si>
  <si>
    <t>Radim Kalous, Adéla Kalousová, Tobiáš Kubelka, Vladimíra Růžičková (Sabolová)</t>
  </si>
  <si>
    <t>Alena Benešovská (Pelešková), Josef Hörl, Petr Lang, Tomáš Sýkora</t>
  </si>
  <si>
    <t>Eva Kubelková, Mikuláš Kubelka, Jana Odvárková, Lucie Vančurová</t>
  </si>
  <si>
    <t>Chrudimka, Orlice, Ploučnice a Jizera</t>
  </si>
  <si>
    <t>Maximálně možný počet účastí (1987-2025):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</si>
</sst>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0\ &quot;Kč&quot;;[Red]\-#,##0\ &quot;Kč&quot;"/>
    <numFmt numFmtId="164" formatCode="0.0"/>
  </numFmts>
  <fonts count="49" x14ac:knownFonts="1">
    <font>
      <sz val="11"/>
      <color theme="1"/>
      <name val="Calibri"/>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2"/>
      <name val="Arial CE"/>
      <family val="2"/>
      <charset val="238"/>
    </font>
    <font>
      <sz val="10"/>
      <name val="Arial CE"/>
      <family val="2"/>
      <charset val="238"/>
    </font>
    <font>
      <b/>
      <sz val="10"/>
      <name val="Arial CE"/>
      <family val="2"/>
      <charset val="238"/>
    </font>
    <font>
      <b/>
      <sz val="11"/>
      <color theme="1"/>
      <name val="Calibri"/>
      <family val="2"/>
      <charset val="238"/>
      <scheme val="minor"/>
    </font>
    <font>
      <sz val="10"/>
      <color indexed="12"/>
      <name val="Arial CE"/>
      <family val="2"/>
      <charset val="238"/>
    </font>
    <font>
      <sz val="9"/>
      <name val="Arial CE"/>
      <charset val="238"/>
    </font>
    <font>
      <b/>
      <sz val="10"/>
      <name val="Arial CE"/>
      <charset val="238"/>
    </font>
    <font>
      <sz val="11"/>
      <name val="Calibri"/>
      <family val="2"/>
      <charset val="238"/>
      <scheme val="minor"/>
    </font>
    <font>
      <sz val="10"/>
      <color theme="1"/>
      <name val="Calibri"/>
      <family val="2"/>
      <charset val="238"/>
      <scheme val="minor"/>
    </font>
    <font>
      <sz val="10"/>
      <name val="Calibri"/>
      <family val="2"/>
      <charset val="238"/>
      <scheme val="minor"/>
    </font>
    <font>
      <sz val="10"/>
      <name val="Arial CE"/>
      <charset val="238"/>
    </font>
    <font>
      <b/>
      <sz val="11"/>
      <color rgb="FF7030A0"/>
      <name val="Calibri"/>
      <family val="2"/>
      <charset val="238"/>
      <scheme val="minor"/>
    </font>
    <font>
      <sz val="10"/>
      <color rgb="FFFF0000"/>
      <name val="Arial CE"/>
      <family val="2"/>
      <charset val="238"/>
    </font>
    <font>
      <b/>
      <sz val="11"/>
      <name val="Calibri"/>
      <family val="2"/>
      <charset val="238"/>
      <scheme val="minor"/>
    </font>
    <font>
      <sz val="9"/>
      <color rgb="FF000000"/>
      <name val="Calibri"/>
      <family val="2"/>
      <charset val="238"/>
    </font>
    <font>
      <sz val="8"/>
      <name val="Arial CE"/>
      <charset val="238"/>
    </font>
    <font>
      <sz val="9"/>
      <name val="Calibri"/>
      <family val="2"/>
      <charset val="238"/>
    </font>
    <font>
      <sz val="9"/>
      <name val="Calibri"/>
      <family val="2"/>
      <charset val="238"/>
      <scheme val="minor"/>
    </font>
    <font>
      <sz val="11"/>
      <color rgb="FF000000"/>
      <name val="Tahoma"/>
      <family val="2"/>
      <charset val="238"/>
    </font>
    <font>
      <sz val="8"/>
      <color rgb="FF000000"/>
      <name val="Tahoma"/>
      <family val="2"/>
      <charset val="238"/>
    </font>
    <font>
      <u/>
      <sz val="11"/>
      <color theme="10"/>
      <name val="Calibri"/>
      <family val="2"/>
      <charset val="238"/>
      <scheme val="minor"/>
    </font>
    <font>
      <u/>
      <sz val="8"/>
      <color theme="10"/>
      <name val="Calibri"/>
      <family val="2"/>
      <charset val="238"/>
      <scheme val="minor"/>
    </font>
    <font>
      <sz val="8"/>
      <color theme="1"/>
      <name val="Calibri"/>
      <family val="2"/>
      <charset val="238"/>
      <scheme val="minor"/>
    </font>
    <font>
      <b/>
      <sz val="12"/>
      <name val="Tahoma"/>
      <family val="2"/>
      <charset val="238"/>
    </font>
    <font>
      <b/>
      <sz val="14"/>
      <name val="Arial CE"/>
      <family val="2"/>
      <charset val="238"/>
    </font>
    <font>
      <b/>
      <sz val="10"/>
      <color indexed="12"/>
      <name val="Arial CE"/>
      <family val="2"/>
      <charset val="238"/>
    </font>
    <font>
      <b/>
      <i/>
      <sz val="10"/>
      <color indexed="12"/>
      <name val="Arial CE"/>
      <family val="2"/>
      <charset val="238"/>
    </font>
    <font>
      <i/>
      <sz val="10"/>
      <name val="Arial CE"/>
      <charset val="238"/>
    </font>
    <font>
      <b/>
      <sz val="10"/>
      <color indexed="10"/>
      <name val="Arial CE"/>
      <family val="2"/>
      <charset val="238"/>
    </font>
    <font>
      <b/>
      <sz val="9"/>
      <name val="Arial CE"/>
      <charset val="238"/>
    </font>
    <font>
      <i/>
      <sz val="10"/>
      <name val="Arial CE"/>
      <family val="2"/>
      <charset val="238"/>
    </font>
    <font>
      <b/>
      <sz val="10"/>
      <name val="Tahoma"/>
      <family val="2"/>
    </font>
    <font>
      <b/>
      <sz val="10"/>
      <color indexed="8"/>
      <name val="Tahoma"/>
      <family val="2"/>
    </font>
    <font>
      <b/>
      <sz val="11"/>
      <color rgb="FF00B050"/>
      <name val="Calibri"/>
      <family val="2"/>
      <charset val="238"/>
      <scheme val="minor"/>
    </font>
    <font>
      <sz val="11"/>
      <color rgb="FFFF0000"/>
      <name val="Calibri"/>
      <family val="2"/>
      <charset val="238"/>
      <scheme val="minor"/>
    </font>
    <font>
      <sz val="8"/>
      <color rgb="FFFF0000"/>
      <name val="Arial CE"/>
      <charset val="238"/>
    </font>
    <font>
      <sz val="12.1"/>
      <color rgb="FF333333"/>
      <name val="Calibri"/>
      <family val="2"/>
      <charset val="238"/>
      <scheme val="minor"/>
    </font>
    <font>
      <b/>
      <sz val="14"/>
      <color theme="1"/>
      <name val="Calibri"/>
      <family val="2"/>
      <charset val="238"/>
      <scheme val="minor"/>
    </font>
    <font>
      <sz val="10"/>
      <color rgb="FF333333"/>
      <name val="Calibri"/>
      <family val="2"/>
      <charset val="238"/>
      <scheme val="minor"/>
    </font>
    <font>
      <b/>
      <sz val="10"/>
      <color theme="8" tint="-0.249977111117893"/>
      <name val="Arial CE"/>
      <charset val="238"/>
    </font>
    <font>
      <b/>
      <sz val="10"/>
      <color rgb="FFFF0000"/>
      <name val="Arial CE"/>
      <charset val="238"/>
    </font>
    <font>
      <sz val="10"/>
      <color rgb="FF333333"/>
      <name val="Arial ce"/>
      <charset val="238"/>
    </font>
    <font>
      <b/>
      <u/>
      <sz val="11"/>
      <color rgb="FF000000"/>
      <name val="Calibri"/>
      <family val="2"/>
      <charset val="238"/>
    </font>
    <font>
      <sz val="11"/>
      <color rgb="FF000000"/>
      <name val="Calibri"/>
      <family val="2"/>
      <charset val="238"/>
    </font>
    <font>
      <sz val="11"/>
      <name val="Calibri"/>
      <family val="2"/>
      <charset val="238"/>
    </font>
  </fonts>
  <fills count="19">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tint="-0.249977111117893"/>
        <bgColor indexed="64"/>
      </patternFill>
    </fill>
    <fill>
      <patternFill patternType="solid">
        <fgColor theme="6" tint="0.39997558519241921"/>
        <bgColor indexed="64"/>
      </patternFill>
    </fill>
    <fill>
      <patternFill patternType="solid">
        <fgColor rgb="FFFFFF00"/>
        <bgColor indexed="64"/>
      </patternFill>
    </fill>
    <fill>
      <patternFill patternType="solid">
        <fgColor theme="2" tint="-0.499984740745262"/>
        <bgColor indexed="64"/>
      </patternFill>
    </fill>
    <fill>
      <patternFill patternType="solid">
        <fgColor theme="0" tint="-0.14999847407452621"/>
        <bgColor indexed="64"/>
      </patternFill>
    </fill>
    <fill>
      <patternFill patternType="solid">
        <fgColor rgb="FF00B0F0"/>
        <bgColor indexed="64"/>
      </patternFill>
    </fill>
    <fill>
      <patternFill patternType="solid">
        <fgColor theme="5" tint="0.59999389629810485"/>
        <bgColor indexed="64"/>
      </patternFill>
    </fill>
    <fill>
      <patternFill patternType="solid">
        <fgColor theme="7"/>
        <bgColor indexed="64"/>
      </patternFill>
    </fill>
    <fill>
      <patternFill patternType="solid">
        <fgColor theme="8" tint="0.79998168889431442"/>
        <bgColor indexed="64"/>
      </patternFill>
    </fill>
    <fill>
      <patternFill patternType="solid">
        <fgColor indexed="43"/>
        <bgColor indexed="64"/>
      </patternFill>
    </fill>
    <fill>
      <patternFill patternType="solid">
        <fgColor indexed="22"/>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8" tint="0.59999389629810485"/>
        <bgColor indexed="64"/>
      </patternFill>
    </fill>
  </fills>
  <borders count="64">
    <border>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12"/>
      </left>
      <right style="medium">
        <color indexed="12"/>
      </right>
      <top style="medium">
        <color indexed="12"/>
      </top>
      <bottom style="medium">
        <color indexed="12"/>
      </bottom>
      <diagonal/>
    </border>
    <border>
      <left/>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rgb="FFDDDDDD"/>
      </left>
      <right/>
      <top style="medium">
        <color rgb="FFDDDDDD"/>
      </top>
      <bottom/>
      <diagonal/>
    </border>
    <border>
      <left/>
      <right style="medium">
        <color rgb="FFDDDDDD"/>
      </right>
      <top style="medium">
        <color rgb="FFDDDDDD"/>
      </top>
      <bottom/>
      <diagonal/>
    </border>
    <border>
      <left style="medium">
        <color rgb="FFDDDDDD"/>
      </left>
      <right/>
      <top/>
      <bottom/>
      <diagonal/>
    </border>
    <border>
      <left/>
      <right style="medium">
        <color rgb="FFDDDDDD"/>
      </right>
      <top/>
      <bottom/>
      <diagonal/>
    </border>
    <border>
      <left style="medium">
        <color rgb="FFDDDDDD"/>
      </left>
      <right/>
      <top/>
      <bottom style="medium">
        <color rgb="FFDDDDDD"/>
      </bottom>
      <diagonal/>
    </border>
    <border>
      <left/>
      <right style="medium">
        <color rgb="FFDDDDDD"/>
      </right>
      <top/>
      <bottom style="medium">
        <color rgb="FFDDDDDD"/>
      </bottom>
      <diagonal/>
    </border>
    <border>
      <left/>
      <right/>
      <top style="medium">
        <color rgb="FFDDDDDD"/>
      </top>
      <bottom/>
      <diagonal/>
    </border>
    <border>
      <left/>
      <right/>
      <top/>
      <bottom style="medium">
        <color rgb="FFDDDDDD"/>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top/>
      <bottom style="thin">
        <color indexed="64"/>
      </bottom>
      <diagonal/>
    </border>
    <border>
      <left/>
      <right/>
      <top style="medium">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thin">
        <color indexed="64"/>
      </top>
      <bottom style="medium">
        <color indexed="64"/>
      </bottom>
      <diagonal/>
    </border>
  </borders>
  <cellStyleXfs count="5">
    <xf numFmtId="0" fontId="0" fillId="0" borderId="0"/>
    <xf numFmtId="0" fontId="3" fillId="0" borderId="0"/>
    <xf numFmtId="0" fontId="14" fillId="0" borderId="0"/>
    <xf numFmtId="0" fontId="24" fillId="0" borderId="0" applyNumberFormat="0" applyFill="0" applyBorder="0" applyAlignment="0" applyProtection="0"/>
    <xf numFmtId="0" fontId="3" fillId="0" borderId="0"/>
  </cellStyleXfs>
  <cellXfs count="354">
    <xf numFmtId="0" fontId="0" fillId="0" borderId="0" xfId="0"/>
    <xf numFmtId="0" fontId="4" fillId="2" borderId="0" xfId="1" applyFont="1" applyFill="1" applyBorder="1"/>
    <xf numFmtId="0" fontId="3" fillId="0" borderId="0" xfId="1" applyFont="1"/>
    <xf numFmtId="0" fontId="6" fillId="0" borderId="0" xfId="1" applyFont="1" applyBorder="1"/>
    <xf numFmtId="0" fontId="3" fillId="0" borderId="0" xfId="1" applyBorder="1"/>
    <xf numFmtId="0" fontId="3" fillId="0" borderId="0" xfId="1"/>
    <xf numFmtId="0" fontId="3" fillId="0" borderId="0" xfId="1" applyFont="1" applyAlignment="1">
      <alignment horizontal="center"/>
    </xf>
    <xf numFmtId="0" fontId="4" fillId="2" borderId="13" xfId="1" applyFont="1" applyFill="1" applyBorder="1"/>
    <xf numFmtId="0" fontId="4" fillId="2" borderId="14" xfId="1" applyFont="1" applyFill="1" applyBorder="1"/>
    <xf numFmtId="0" fontId="3" fillId="2" borderId="14" xfId="1" applyFill="1" applyBorder="1"/>
    <xf numFmtId="0" fontId="3" fillId="2" borderId="3" xfId="1" applyFill="1" applyBorder="1"/>
    <xf numFmtId="0" fontId="4" fillId="2" borderId="15" xfId="1" applyFont="1" applyFill="1" applyBorder="1"/>
    <xf numFmtId="0" fontId="3" fillId="2" borderId="0" xfId="1" applyFill="1" applyBorder="1"/>
    <xf numFmtId="0" fontId="3" fillId="2" borderId="16" xfId="1" applyFill="1" applyBorder="1"/>
    <xf numFmtId="0" fontId="4" fillId="2" borderId="17" xfId="1" applyFont="1" applyFill="1" applyBorder="1"/>
    <xf numFmtId="0" fontId="4" fillId="2" borderId="18" xfId="1" applyFont="1" applyFill="1" applyBorder="1"/>
    <xf numFmtId="0" fontId="3" fillId="2" borderId="18" xfId="1" applyFill="1" applyBorder="1"/>
    <xf numFmtId="0" fontId="3" fillId="2" borderId="19" xfId="1" applyFill="1" applyBorder="1"/>
    <xf numFmtId="0" fontId="9" fillId="0" borderId="15" xfId="1" applyFont="1" applyBorder="1"/>
    <xf numFmtId="0" fontId="9" fillId="0" borderId="0" xfId="1" applyFont="1" applyBorder="1"/>
    <xf numFmtId="14" fontId="3" fillId="0" borderId="0" xfId="1" applyNumberFormat="1" applyBorder="1"/>
    <xf numFmtId="0" fontId="6" fillId="0" borderId="15" xfId="1" applyFont="1" applyBorder="1"/>
    <xf numFmtId="3" fontId="10" fillId="0" borderId="0" xfId="1" applyNumberFormat="1" applyFont="1" applyBorder="1" applyAlignment="1">
      <alignment horizontal="center"/>
    </xf>
    <xf numFmtId="3" fontId="10" fillId="0" borderId="0" xfId="1" applyNumberFormat="1" applyFont="1" applyBorder="1" applyAlignment="1">
      <alignment horizontal="left"/>
    </xf>
    <xf numFmtId="0" fontId="3" fillId="0" borderId="0" xfId="1" applyBorder="1" applyAlignment="1">
      <alignment wrapText="1"/>
    </xf>
    <xf numFmtId="0" fontId="8" fillId="0" borderId="22" xfId="1" applyFont="1" applyBorder="1"/>
    <xf numFmtId="0" fontId="3" fillId="0" borderId="8" xfId="1" applyBorder="1" applyAlignment="1">
      <alignment horizontal="center"/>
    </xf>
    <xf numFmtId="0" fontId="12" fillId="0" borderId="8" xfId="1" applyFont="1" applyBorder="1" applyAlignment="1">
      <alignment horizontal="center"/>
    </xf>
    <xf numFmtId="0" fontId="13" fillId="0" borderId="8" xfId="1" applyFont="1" applyBorder="1" applyAlignment="1">
      <alignment horizontal="center"/>
    </xf>
    <xf numFmtId="4" fontId="11" fillId="0" borderId="7" xfId="1" applyNumberFormat="1" applyFont="1" applyBorder="1"/>
    <xf numFmtId="4" fontId="11" fillId="0" borderId="8" xfId="1" applyNumberFormat="1" applyFont="1" applyBorder="1"/>
    <xf numFmtId="4" fontId="11" fillId="0" borderId="9" xfId="1" applyNumberFormat="1" applyFont="1" applyBorder="1"/>
    <xf numFmtId="4" fontId="11" fillId="0" borderId="23" xfId="1" applyNumberFormat="1" applyFont="1" applyBorder="1"/>
    <xf numFmtId="0" fontId="16" fillId="0" borderId="22" xfId="1" applyFont="1" applyBorder="1"/>
    <xf numFmtId="0" fontId="16" fillId="0" borderId="25" xfId="1" applyFont="1" applyBorder="1"/>
    <xf numFmtId="0" fontId="3" fillId="0" borderId="26" xfId="1" applyBorder="1" applyAlignment="1">
      <alignment horizontal="center"/>
    </xf>
    <xf numFmtId="0" fontId="12" fillId="0" borderId="26" xfId="1" applyFont="1" applyBorder="1" applyAlignment="1">
      <alignment horizontal="center"/>
    </xf>
    <xf numFmtId="0" fontId="13" fillId="0" borderId="26" xfId="1" applyFont="1" applyBorder="1" applyAlignment="1">
      <alignment horizontal="center"/>
    </xf>
    <xf numFmtId="4" fontId="11" fillId="0" borderId="11" xfId="1" applyNumberFormat="1" applyFont="1" applyBorder="1"/>
    <xf numFmtId="4" fontId="11" fillId="0" borderId="26" xfId="1" applyNumberFormat="1" applyFont="1" applyBorder="1"/>
    <xf numFmtId="4" fontId="11" fillId="0" borderId="12" xfId="1" applyNumberFormat="1" applyFont="1" applyBorder="1"/>
    <xf numFmtId="4" fontId="11" fillId="0" borderId="27" xfId="1" applyNumberFormat="1" applyFont="1" applyBorder="1"/>
    <xf numFmtId="0" fontId="12" fillId="0" borderId="0" xfId="1" applyFont="1" applyAlignment="1">
      <alignment horizontal="center"/>
    </xf>
    <xf numFmtId="0" fontId="12" fillId="0" borderId="0" xfId="1" applyFont="1"/>
    <xf numFmtId="4" fontId="3" fillId="0" borderId="0" xfId="1" applyNumberFormat="1"/>
    <xf numFmtId="4" fontId="15" fillId="0" borderId="0" xfId="1" applyNumberFormat="1" applyFont="1"/>
    <xf numFmtId="0" fontId="3" fillId="3" borderId="13" xfId="1" applyFill="1" applyBorder="1"/>
    <xf numFmtId="0" fontId="3" fillId="3" borderId="14" xfId="1" applyFill="1" applyBorder="1"/>
    <xf numFmtId="0" fontId="8" fillId="3" borderId="14" xfId="1" applyFont="1" applyFill="1" applyBorder="1"/>
    <xf numFmtId="0" fontId="3" fillId="3" borderId="20" xfId="1" applyFill="1" applyBorder="1" applyAlignment="1">
      <alignment horizontal="center"/>
    </xf>
    <xf numFmtId="0" fontId="3" fillId="3" borderId="15" xfId="1" applyFill="1" applyBorder="1"/>
    <xf numFmtId="0" fontId="3" fillId="3" borderId="0" xfId="1" applyFill="1" applyBorder="1"/>
    <xf numFmtId="0" fontId="8" fillId="3" borderId="0" xfId="1" applyFont="1" applyFill="1" applyBorder="1"/>
    <xf numFmtId="0" fontId="3" fillId="3" borderId="28" xfId="1" applyFill="1" applyBorder="1" applyAlignment="1">
      <alignment horizontal="center"/>
    </xf>
    <xf numFmtId="4" fontId="17" fillId="0" borderId="0" xfId="1" applyNumberFormat="1" applyFont="1"/>
    <xf numFmtId="0" fontId="18" fillId="12" borderId="0" xfId="1" applyFont="1" applyFill="1" applyBorder="1" applyAlignment="1">
      <alignment horizontal="center" vertical="center"/>
    </xf>
    <xf numFmtId="0" fontId="11" fillId="0" borderId="0" xfId="1" applyFont="1"/>
    <xf numFmtId="3" fontId="19" fillId="0" borderId="0" xfId="2" applyNumberFormat="1" applyFont="1"/>
    <xf numFmtId="0" fontId="3" fillId="3" borderId="17" xfId="1" applyFill="1" applyBorder="1"/>
    <xf numFmtId="0" fontId="3" fillId="3" borderId="18" xfId="1" applyFill="1" applyBorder="1"/>
    <xf numFmtId="0" fontId="8" fillId="3" borderId="18" xfId="1" applyFont="1" applyFill="1" applyBorder="1"/>
    <xf numFmtId="0" fontId="3" fillId="3" borderId="29" xfId="1" applyFill="1" applyBorder="1" applyAlignment="1">
      <alignment horizontal="center"/>
    </xf>
    <xf numFmtId="0" fontId="3" fillId="0" borderId="0" xfId="1" applyFont="1" applyAlignment="1">
      <alignment horizontal="right"/>
    </xf>
    <xf numFmtId="14" fontId="18" fillId="12" borderId="1" xfId="1" applyNumberFormat="1" applyFont="1" applyFill="1" applyBorder="1" applyAlignment="1">
      <alignment horizontal="center" vertical="center"/>
    </xf>
    <xf numFmtId="0" fontId="18" fillId="12" borderId="2" xfId="1" applyFont="1" applyFill="1" applyBorder="1" applyAlignment="1">
      <alignment horizontal="center" vertical="center"/>
    </xf>
    <xf numFmtId="0" fontId="20" fillId="0" borderId="4" xfId="1" applyFont="1" applyBorder="1" applyAlignment="1">
      <alignment horizontal="justify" vertical="center"/>
    </xf>
    <xf numFmtId="0" fontId="20" fillId="0" borderId="6" xfId="1" applyFont="1" applyBorder="1" applyAlignment="1">
      <alignment horizontal="justify" vertical="center"/>
    </xf>
    <xf numFmtId="0" fontId="21" fillId="0" borderId="0" xfId="1" applyFont="1"/>
    <xf numFmtId="4" fontId="7" fillId="0" borderId="0" xfId="1" applyNumberFormat="1" applyFont="1"/>
    <xf numFmtId="0" fontId="20" fillId="0" borderId="7" xfId="1" applyFont="1" applyBorder="1" applyAlignment="1">
      <alignment horizontal="justify" vertical="center"/>
    </xf>
    <xf numFmtId="0" fontId="20" fillId="0" borderId="9" xfId="1" applyFont="1" applyBorder="1" applyAlignment="1">
      <alignment horizontal="justify" vertical="center"/>
    </xf>
    <xf numFmtId="0" fontId="22" fillId="0" borderId="0" xfId="1" applyFont="1"/>
    <xf numFmtId="0" fontId="23" fillId="0" borderId="0" xfId="1" applyFont="1"/>
    <xf numFmtId="0" fontId="25" fillId="0" borderId="0" xfId="3" applyFont="1"/>
    <xf numFmtId="0" fontId="26" fillId="0" borderId="0" xfId="1" applyFont="1"/>
    <xf numFmtId="0" fontId="18" fillId="0" borderId="11" xfId="1" applyFont="1" applyBorder="1" applyAlignment="1">
      <alignment horizontal="justify" vertical="center"/>
    </xf>
    <xf numFmtId="0" fontId="24" fillId="0" borderId="0" xfId="3"/>
    <xf numFmtId="0" fontId="6" fillId="13" borderId="13" xfId="2" applyFont="1" applyFill="1" applyBorder="1" applyAlignment="1">
      <alignment horizontal="left"/>
    </xf>
    <xf numFmtId="0" fontId="6" fillId="13" borderId="14" xfId="2" applyFont="1" applyFill="1" applyBorder="1" applyAlignment="1">
      <alignment horizontal="left"/>
    </xf>
    <xf numFmtId="0" fontId="6" fillId="13" borderId="14" xfId="2" applyFont="1" applyFill="1" applyBorder="1"/>
    <xf numFmtId="0" fontId="27" fillId="13" borderId="14" xfId="2" applyFont="1" applyFill="1" applyBorder="1"/>
    <xf numFmtId="0" fontId="6" fillId="13" borderId="3" xfId="2" applyFont="1" applyFill="1" applyBorder="1"/>
    <xf numFmtId="0" fontId="28" fillId="0" borderId="0" xfId="2" applyFont="1"/>
    <xf numFmtId="0" fontId="14" fillId="0" borderId="15" xfId="2" applyBorder="1"/>
    <xf numFmtId="1" fontId="14" fillId="0" borderId="0" xfId="2" applyNumberFormat="1" applyBorder="1" applyAlignment="1">
      <alignment horizontal="left"/>
    </xf>
    <xf numFmtId="0" fontId="14" fillId="0" borderId="0" xfId="2" applyBorder="1"/>
    <xf numFmtId="20" fontId="14" fillId="0" borderId="0" xfId="2" applyNumberFormat="1" applyBorder="1" applyAlignment="1">
      <alignment horizontal="right"/>
    </xf>
    <xf numFmtId="0" fontId="21" fillId="0" borderId="0" xfId="2" applyFont="1" applyBorder="1"/>
    <xf numFmtId="0" fontId="14" fillId="0" borderId="16" xfId="2" applyBorder="1"/>
    <xf numFmtId="0" fontId="14" fillId="0" borderId="0" xfId="2"/>
    <xf numFmtId="0" fontId="14" fillId="0" borderId="17" xfId="2" applyBorder="1"/>
    <xf numFmtId="1" fontId="14" fillId="0" borderId="18" xfId="2" applyNumberFormat="1" applyBorder="1" applyAlignment="1">
      <alignment horizontal="left"/>
    </xf>
    <xf numFmtId="0" fontId="14" fillId="0" borderId="18" xfId="2" applyBorder="1"/>
    <xf numFmtId="0" fontId="21" fillId="0" borderId="18" xfId="2" applyFont="1" applyBorder="1"/>
    <xf numFmtId="0" fontId="14" fillId="0" borderId="19" xfId="2" applyBorder="1"/>
    <xf numFmtId="0" fontId="6" fillId="14" borderId="30" xfId="2" applyFont="1" applyFill="1" applyBorder="1"/>
    <xf numFmtId="0" fontId="6" fillId="14" borderId="31" xfId="2" applyFont="1" applyFill="1" applyBorder="1"/>
    <xf numFmtId="0" fontId="14" fillId="14" borderId="31" xfId="2" applyFill="1" applyBorder="1"/>
    <xf numFmtId="0" fontId="6" fillId="14" borderId="32" xfId="2" applyFont="1" applyFill="1" applyBorder="1"/>
    <xf numFmtId="0" fontId="29" fillId="14" borderId="30" xfId="2" applyFont="1" applyFill="1" applyBorder="1"/>
    <xf numFmtId="164" fontId="14" fillId="14" borderId="31" xfId="2" applyNumberFormat="1" applyFill="1" applyBorder="1"/>
    <xf numFmtId="20" fontId="14" fillId="14" borderId="31" xfId="2" applyNumberFormat="1" applyFill="1" applyBorder="1"/>
    <xf numFmtId="20" fontId="14" fillId="14" borderId="32" xfId="2" applyNumberFormat="1" applyFill="1" applyBorder="1" applyAlignment="1">
      <alignment horizontal="right"/>
    </xf>
    <xf numFmtId="0" fontId="14" fillId="0" borderId="30" xfId="2" applyBorder="1"/>
    <xf numFmtId="0" fontId="14" fillId="0" borderId="31" xfId="2" applyBorder="1"/>
    <xf numFmtId="0" fontId="5" fillId="0" borderId="31" xfId="2" applyFont="1" applyFill="1" applyBorder="1"/>
    <xf numFmtId="20" fontId="14" fillId="0" borderId="31" xfId="2" applyNumberFormat="1" applyBorder="1"/>
    <xf numFmtId="20" fontId="14" fillId="0" borderId="32" xfId="2" applyNumberFormat="1" applyBorder="1"/>
    <xf numFmtId="0" fontId="6" fillId="14" borderId="14" xfId="2" applyFont="1" applyFill="1" applyBorder="1" applyAlignment="1">
      <alignment horizontal="right"/>
    </xf>
    <xf numFmtId="0" fontId="6" fillId="14" borderId="18" xfId="2" applyFont="1" applyFill="1" applyBorder="1" applyAlignment="1">
      <alignment horizontal="right"/>
    </xf>
    <xf numFmtId="0" fontId="6" fillId="14" borderId="18" xfId="2" applyFont="1" applyFill="1" applyBorder="1" applyAlignment="1">
      <alignment horizontal="center"/>
    </xf>
    <xf numFmtId="0" fontId="6" fillId="14" borderId="19" xfId="2" applyFont="1" applyFill="1" applyBorder="1" applyAlignment="1">
      <alignment horizontal="center"/>
    </xf>
    <xf numFmtId="0" fontId="6" fillId="14" borderId="17" xfId="2" applyFont="1" applyFill="1" applyBorder="1" applyAlignment="1">
      <alignment horizontal="center"/>
    </xf>
    <xf numFmtId="164" fontId="30" fillId="14" borderId="31" xfId="2" applyNumberFormat="1" applyFont="1" applyFill="1" applyBorder="1"/>
    <xf numFmtId="0" fontId="14" fillId="0" borderId="30" xfId="2" applyBorder="1" applyAlignment="1">
      <alignment horizontal="left"/>
    </xf>
    <xf numFmtId="0" fontId="14" fillId="0" borderId="31" xfId="2" applyBorder="1" applyAlignment="1">
      <alignment horizontal="left"/>
    </xf>
    <xf numFmtId="0" fontId="14" fillId="0" borderId="13" xfId="2" applyBorder="1"/>
    <xf numFmtId="20" fontId="14" fillId="0" borderId="3" xfId="2" applyNumberFormat="1" applyBorder="1"/>
    <xf numFmtId="0" fontId="14" fillId="0" borderId="15" xfId="2" applyFont="1" applyBorder="1" applyAlignment="1">
      <alignment horizontal="left"/>
    </xf>
    <xf numFmtId="164" fontId="14" fillId="0" borderId="0" xfId="2" applyNumberFormat="1" applyBorder="1"/>
    <xf numFmtId="2" fontId="14" fillId="0" borderId="0" xfId="2" applyNumberFormat="1" applyBorder="1" applyAlignment="1">
      <alignment horizontal="right"/>
    </xf>
    <xf numFmtId="20" fontId="14" fillId="0" borderId="0" xfId="2" applyNumberFormat="1" applyBorder="1"/>
    <xf numFmtId="20" fontId="14" fillId="0" borderId="16" xfId="2" applyNumberFormat="1" applyBorder="1"/>
    <xf numFmtId="164" fontId="14" fillId="0" borderId="0" xfId="2" applyNumberFormat="1" applyFont="1" applyBorder="1"/>
    <xf numFmtId="2" fontId="14" fillId="0" borderId="0" xfId="2" applyNumberFormat="1" applyFont="1" applyBorder="1" applyAlignment="1">
      <alignment horizontal="right"/>
    </xf>
    <xf numFmtId="20" fontId="14" fillId="0" borderId="0" xfId="2" applyNumberFormat="1" applyFont="1" applyBorder="1"/>
    <xf numFmtId="0" fontId="14" fillId="0" borderId="0" xfId="2" applyFont="1"/>
    <xf numFmtId="0" fontId="5" fillId="0" borderId="14" xfId="2" applyFont="1" applyBorder="1"/>
    <xf numFmtId="2" fontId="14" fillId="0" borderId="14" xfId="2" applyNumberFormat="1" applyBorder="1" applyAlignment="1">
      <alignment horizontal="right"/>
    </xf>
    <xf numFmtId="20" fontId="14" fillId="0" borderId="14" xfId="2" applyNumberFormat="1" applyBorder="1"/>
    <xf numFmtId="0" fontId="32" fillId="14" borderId="30" xfId="2" applyFont="1" applyFill="1" applyBorder="1"/>
    <xf numFmtId="0" fontId="14" fillId="0" borderId="14" xfId="2" applyBorder="1"/>
    <xf numFmtId="0" fontId="5" fillId="0" borderId="14" xfId="2" applyFont="1" applyFill="1" applyBorder="1"/>
    <xf numFmtId="0" fontId="9" fillId="0" borderId="15" xfId="2" applyFont="1" applyBorder="1"/>
    <xf numFmtId="0" fontId="9" fillId="0" borderId="0" xfId="2" applyFont="1" applyBorder="1" applyAlignment="1">
      <alignment horizontal="left"/>
    </xf>
    <xf numFmtId="0" fontId="9" fillId="0" borderId="0" xfId="2" applyFont="1" applyBorder="1"/>
    <xf numFmtId="164" fontId="9" fillId="0" borderId="0" xfId="2" applyNumberFormat="1" applyFont="1" applyBorder="1"/>
    <xf numFmtId="20" fontId="9" fillId="0" borderId="0" xfId="2" applyNumberFormat="1" applyFont="1" applyBorder="1"/>
    <xf numFmtId="0" fontId="9" fillId="0" borderId="16" xfId="2" applyFont="1" applyBorder="1"/>
    <xf numFmtId="0" fontId="33" fillId="0" borderId="0" xfId="2" applyFont="1" applyBorder="1"/>
    <xf numFmtId="164" fontId="33" fillId="0" borderId="0" xfId="2" applyNumberFormat="1" applyFont="1" applyBorder="1"/>
    <xf numFmtId="0" fontId="9" fillId="0" borderId="17" xfId="2" applyFont="1" applyBorder="1"/>
    <xf numFmtId="0" fontId="9" fillId="0" borderId="18" xfId="2" applyFont="1" applyBorder="1"/>
    <xf numFmtId="164" fontId="9" fillId="0" borderId="18" xfId="2" applyNumberFormat="1" applyFont="1" applyBorder="1"/>
    <xf numFmtId="0" fontId="9" fillId="0" borderId="19" xfId="2" applyFont="1" applyBorder="1"/>
    <xf numFmtId="0" fontId="9" fillId="0" borderId="0" xfId="2" applyFont="1"/>
    <xf numFmtId="0" fontId="14" fillId="0" borderId="15" xfId="2" applyFont="1" applyBorder="1"/>
    <xf numFmtId="0" fontId="14" fillId="0" borderId="0" xfId="2" applyFont="1" applyBorder="1"/>
    <xf numFmtId="0" fontId="6" fillId="0" borderId="0" xfId="2" applyFont="1"/>
    <xf numFmtId="0" fontId="10" fillId="3" borderId="33" xfId="2" applyFont="1" applyFill="1" applyBorder="1" applyAlignment="1">
      <alignment horizontal="center" vertical="center" wrapText="1"/>
    </xf>
    <xf numFmtId="0" fontId="14" fillId="3" borderId="33" xfId="2" applyFill="1" applyBorder="1" applyAlignment="1">
      <alignment horizontal="center" wrapText="1"/>
    </xf>
    <xf numFmtId="0" fontId="14" fillId="3" borderId="33" xfId="2" applyFill="1" applyBorder="1" applyAlignment="1">
      <alignment wrapText="1"/>
    </xf>
    <xf numFmtId="0" fontId="6" fillId="3" borderId="30" xfId="2" applyFont="1" applyFill="1" applyBorder="1"/>
    <xf numFmtId="0" fontId="14" fillId="3" borderId="31" xfId="2" applyFill="1" applyBorder="1"/>
    <xf numFmtId="0" fontId="6" fillId="3" borderId="32" xfId="2" applyFont="1" applyFill="1" applyBorder="1" applyAlignment="1">
      <alignment horizontal="left"/>
    </xf>
    <xf numFmtId="0" fontId="34" fillId="0" borderId="15" xfId="2" applyFont="1" applyBorder="1"/>
    <xf numFmtId="0" fontId="6" fillId="0" borderId="0" xfId="2" applyFont="1" applyBorder="1"/>
    <xf numFmtId="0" fontId="35" fillId="0" borderId="16" xfId="2" applyFont="1" applyBorder="1" applyAlignment="1">
      <alignment horizontal="justify" wrapText="1"/>
    </xf>
    <xf numFmtId="0" fontId="36" fillId="0" borderId="16" xfId="2" applyFont="1" applyBorder="1" applyAlignment="1">
      <alignment horizontal="justify" wrapText="1"/>
    </xf>
    <xf numFmtId="0" fontId="6" fillId="0" borderId="18" xfId="2" applyFont="1" applyBorder="1"/>
    <xf numFmtId="0" fontId="36" fillId="0" borderId="19" xfId="2" applyFont="1" applyBorder="1" applyAlignment="1">
      <alignment horizontal="justify"/>
    </xf>
    <xf numFmtId="0" fontId="6" fillId="0" borderId="0" xfId="2" applyFont="1" applyFill="1" applyBorder="1"/>
    <xf numFmtId="0" fontId="36" fillId="0" borderId="0" xfId="2" applyFont="1" applyFill="1" applyBorder="1" applyAlignment="1">
      <alignment horizontal="justify"/>
    </xf>
    <xf numFmtId="0" fontId="14" fillId="0" borderId="0" xfId="2" applyFont="1" applyFill="1" applyBorder="1"/>
    <xf numFmtId="0" fontId="10" fillId="0" borderId="0" xfId="2" applyFont="1"/>
    <xf numFmtId="0" fontId="7" fillId="0" borderId="0" xfId="1" applyFont="1"/>
    <xf numFmtId="0" fontId="37" fillId="0" borderId="0" xfId="1" applyFont="1"/>
    <xf numFmtId="0" fontId="3" fillId="15" borderId="8" xfId="1" applyFill="1" applyBorder="1" applyAlignment="1">
      <alignment horizontal="center"/>
    </xf>
    <xf numFmtId="0" fontId="3" fillId="0" borderId="8" xfId="1" applyBorder="1"/>
    <xf numFmtId="3" fontId="3" fillId="0" borderId="8" xfId="1" applyNumberFormat="1" applyBorder="1"/>
    <xf numFmtId="0" fontId="3" fillId="12" borderId="8" xfId="1" applyFill="1" applyBorder="1"/>
    <xf numFmtId="3" fontId="3" fillId="12" borderId="8" xfId="1" applyNumberFormat="1" applyFill="1" applyBorder="1"/>
    <xf numFmtId="3" fontId="7" fillId="12" borderId="8" xfId="1" applyNumberFormat="1" applyFont="1" applyFill="1" applyBorder="1"/>
    <xf numFmtId="0" fontId="7" fillId="16" borderId="8" xfId="1" applyFont="1" applyFill="1" applyBorder="1" applyAlignment="1">
      <alignment wrapText="1"/>
    </xf>
    <xf numFmtId="0" fontId="7" fillId="6" borderId="4" xfId="1" applyFont="1" applyFill="1" applyBorder="1" applyAlignment="1">
      <alignment wrapText="1"/>
    </xf>
    <xf numFmtId="3" fontId="7" fillId="9" borderId="5" xfId="1" applyNumberFormat="1" applyFont="1" applyFill="1" applyBorder="1"/>
    <xf numFmtId="3" fontId="7" fillId="17" borderId="5" xfId="1" applyNumberFormat="1" applyFont="1" applyFill="1" applyBorder="1"/>
    <xf numFmtId="3" fontId="7" fillId="6" borderId="6" xfId="1" applyNumberFormat="1" applyFont="1" applyFill="1" applyBorder="1"/>
    <xf numFmtId="0" fontId="3" fillId="9" borderId="8" xfId="1" applyFill="1" applyBorder="1"/>
    <xf numFmtId="0" fontId="3" fillId="17" borderId="8" xfId="1" applyFill="1" applyBorder="1"/>
    <xf numFmtId="0" fontId="3" fillId="3" borderId="36" xfId="1" applyFill="1" applyBorder="1" applyAlignment="1">
      <alignment horizontal="left" wrapText="1"/>
    </xf>
    <xf numFmtId="0" fontId="3" fillId="3" borderId="37" xfId="1" applyFill="1" applyBorder="1" applyAlignment="1">
      <alignment horizontal="center" wrapText="1"/>
    </xf>
    <xf numFmtId="0" fontId="3" fillId="3" borderId="39" xfId="1" applyFill="1" applyBorder="1" applyAlignment="1">
      <alignment horizontal="center" wrapText="1"/>
    </xf>
    <xf numFmtId="4" fontId="11" fillId="4" borderId="40" xfId="1" applyNumberFormat="1" applyFont="1" applyFill="1" applyBorder="1" applyAlignment="1">
      <alignment horizontal="center" wrapText="1"/>
    </xf>
    <xf numFmtId="4" fontId="11" fillId="4" borderId="39" xfId="1" applyNumberFormat="1" applyFont="1" applyFill="1" applyBorder="1" applyAlignment="1">
      <alignment horizontal="center" wrapText="1"/>
    </xf>
    <xf numFmtId="4" fontId="11" fillId="4" borderId="38" xfId="1" applyNumberFormat="1" applyFont="1" applyFill="1" applyBorder="1" applyAlignment="1">
      <alignment horizontal="center" wrapText="1"/>
    </xf>
    <xf numFmtId="4" fontId="11" fillId="4" borderId="37" xfId="1" applyNumberFormat="1" applyFont="1" applyFill="1" applyBorder="1" applyAlignment="1">
      <alignment horizontal="center" wrapText="1"/>
    </xf>
    <xf numFmtId="4" fontId="11" fillId="5" borderId="36" xfId="1" applyNumberFormat="1" applyFont="1" applyFill="1" applyBorder="1" applyAlignment="1">
      <alignment horizontal="center" wrapText="1"/>
    </xf>
    <xf numFmtId="0" fontId="3" fillId="3" borderId="30" xfId="1" applyFill="1" applyBorder="1" applyAlignment="1">
      <alignment horizontal="left" wrapText="1"/>
    </xf>
    <xf numFmtId="0" fontId="3" fillId="0" borderId="41" xfId="1" applyFont="1" applyBorder="1" applyAlignment="1">
      <alignment horizontal="center"/>
    </xf>
    <xf numFmtId="0" fontId="3" fillId="0" borderId="42" xfId="1" applyFont="1" applyBorder="1" applyAlignment="1">
      <alignment horizontal="center"/>
    </xf>
    <xf numFmtId="0" fontId="3" fillId="6" borderId="21" xfId="1" applyFill="1" applyBorder="1"/>
    <xf numFmtId="0" fontId="3" fillId="7" borderId="21" xfId="1" applyFill="1" applyBorder="1"/>
    <xf numFmtId="0" fontId="3" fillId="8" borderId="21" xfId="1" applyFill="1" applyBorder="1"/>
    <xf numFmtId="0" fontId="3" fillId="9" borderId="21" xfId="1" applyFill="1" applyBorder="1" applyAlignment="1">
      <alignment horizontal="center"/>
    </xf>
    <xf numFmtId="0" fontId="3" fillId="10" borderId="21" xfId="1" applyFill="1" applyBorder="1"/>
    <xf numFmtId="0" fontId="3" fillId="3" borderId="36" xfId="1" applyFill="1" applyBorder="1" applyAlignment="1">
      <alignment horizontal="center" wrapText="1"/>
    </xf>
    <xf numFmtId="0" fontId="8" fillId="0" borderId="21" xfId="1" applyFont="1" applyBorder="1"/>
    <xf numFmtId="0" fontId="8" fillId="0" borderId="24" xfId="1" applyFont="1" applyBorder="1"/>
    <xf numFmtId="20" fontId="14" fillId="0" borderId="0" xfId="2" applyNumberFormat="1" applyBorder="1" applyAlignment="1">
      <alignment horizontal="left"/>
    </xf>
    <xf numFmtId="0" fontId="6" fillId="14" borderId="30" xfId="2" applyFont="1" applyFill="1" applyBorder="1" applyAlignment="1">
      <alignment horizontal="center"/>
    </xf>
    <xf numFmtId="0" fontId="6" fillId="14" borderId="32" xfId="2" applyFont="1" applyFill="1" applyBorder="1" applyAlignment="1">
      <alignment horizontal="center"/>
    </xf>
    <xf numFmtId="20" fontId="14" fillId="0" borderId="17" xfId="2" applyNumberFormat="1" applyFont="1" applyBorder="1"/>
    <xf numFmtId="0" fontId="26" fillId="0" borderId="0" xfId="1" applyFont="1" applyBorder="1"/>
    <xf numFmtId="0" fontId="26" fillId="0" borderId="0" xfId="1" applyFont="1" applyBorder="1" applyAlignment="1">
      <alignment wrapText="1"/>
    </xf>
    <xf numFmtId="10" fontId="26" fillId="0" borderId="0" xfId="1" applyNumberFormat="1" applyFont="1" applyBorder="1"/>
    <xf numFmtId="0" fontId="0" fillId="3" borderId="33" xfId="2" applyFont="1" applyFill="1" applyBorder="1" applyAlignment="1">
      <alignment wrapText="1"/>
    </xf>
    <xf numFmtId="0" fontId="2" fillId="0" borderId="8" xfId="1" applyFont="1" applyBorder="1"/>
    <xf numFmtId="0" fontId="3" fillId="0" borderId="0" xfId="1" applyAlignment="1">
      <alignment horizontal="left"/>
    </xf>
    <xf numFmtId="20" fontId="14" fillId="0" borderId="16" xfId="2" applyNumberFormat="1" applyFont="1" applyBorder="1"/>
    <xf numFmtId="0" fontId="3" fillId="0" borderId="43" xfId="1" applyFont="1" applyBorder="1" applyAlignment="1">
      <alignment horizontal="center"/>
    </xf>
    <xf numFmtId="0" fontId="3" fillId="6" borderId="44" xfId="1" applyFill="1" applyBorder="1"/>
    <xf numFmtId="0" fontId="8" fillId="0" borderId="44" xfId="1" applyFont="1" applyBorder="1"/>
    <xf numFmtId="0" fontId="8" fillId="0" borderId="45" xfId="1" applyFont="1" applyBorder="1"/>
    <xf numFmtId="0" fontId="3" fillId="0" borderId="5" xfId="1" applyBorder="1" applyAlignment="1">
      <alignment horizontal="center"/>
    </xf>
    <xf numFmtId="0" fontId="12" fillId="0" borderId="5" xfId="1" applyFont="1" applyBorder="1" applyAlignment="1">
      <alignment horizontal="center"/>
    </xf>
    <xf numFmtId="0" fontId="13" fillId="0" borderId="5" xfId="1" applyFont="1" applyBorder="1" applyAlignment="1">
      <alignment horizontal="center"/>
    </xf>
    <xf numFmtId="0" fontId="1" fillId="11" borderId="24" xfId="1" applyFont="1" applyFill="1" applyBorder="1" applyAlignment="1">
      <alignment horizontal="center"/>
    </xf>
    <xf numFmtId="4" fontId="38" fillId="0" borderId="4" xfId="1" applyNumberFormat="1" applyFont="1" applyBorder="1"/>
    <xf numFmtId="4" fontId="38" fillId="0" borderId="5" xfId="1" applyNumberFormat="1" applyFont="1" applyBorder="1"/>
    <xf numFmtId="4" fontId="38" fillId="0" borderId="6" xfId="1" applyNumberFormat="1" applyFont="1" applyBorder="1"/>
    <xf numFmtId="4" fontId="38" fillId="0" borderId="45" xfId="1" applyNumberFormat="1" applyFont="1" applyBorder="1"/>
    <xf numFmtId="4" fontId="38" fillId="0" borderId="46" xfId="1" applyNumberFormat="1" applyFont="1" applyBorder="1"/>
    <xf numFmtId="4" fontId="38" fillId="0" borderId="7" xfId="1" applyNumberFormat="1" applyFont="1" applyBorder="1"/>
    <xf numFmtId="4" fontId="38" fillId="0" borderId="8" xfId="1" applyNumberFormat="1" applyFont="1" applyBorder="1"/>
    <xf numFmtId="4" fontId="38" fillId="0" borderId="9" xfId="1" applyNumberFormat="1" applyFont="1" applyBorder="1"/>
    <xf numFmtId="4" fontId="38" fillId="0" borderId="22" xfId="1" applyNumberFormat="1" applyFont="1" applyBorder="1"/>
    <xf numFmtId="4" fontId="38" fillId="0" borderId="23" xfId="1" applyNumberFormat="1" applyFont="1" applyBorder="1"/>
    <xf numFmtId="0" fontId="38" fillId="0" borderId="0" xfId="1" applyFont="1"/>
    <xf numFmtId="3" fontId="39" fillId="0" borderId="0" xfId="2" applyNumberFormat="1" applyFont="1"/>
    <xf numFmtId="49" fontId="20" fillId="0" borderId="12" xfId="1" applyNumberFormat="1" applyFont="1" applyBorder="1" applyAlignment="1">
      <alignment horizontal="justify" vertical="center"/>
    </xf>
    <xf numFmtId="0" fontId="1" fillId="0" borderId="0" xfId="0" applyFont="1"/>
    <xf numFmtId="0" fontId="40" fillId="0" borderId="47" xfId="0" applyFont="1" applyBorder="1" applyAlignment="1">
      <alignment vertical="top" wrapText="1"/>
    </xf>
    <xf numFmtId="0" fontId="40" fillId="0" borderId="53" xfId="0" applyFont="1" applyBorder="1" applyAlignment="1">
      <alignment vertical="top" wrapText="1"/>
    </xf>
    <xf numFmtId="0" fontId="40" fillId="0" borderId="48" xfId="0" applyFont="1" applyBorder="1" applyAlignment="1">
      <alignment vertical="top" wrapText="1"/>
    </xf>
    <xf numFmtId="0" fontId="40" fillId="0" borderId="49" xfId="0" applyFont="1" applyBorder="1" applyAlignment="1">
      <alignment vertical="top" wrapText="1"/>
    </xf>
    <xf numFmtId="0" fontId="40" fillId="0" borderId="0" xfId="0" applyFont="1" applyBorder="1" applyAlignment="1">
      <alignment vertical="top" wrapText="1"/>
    </xf>
    <xf numFmtId="0" fontId="40" fillId="0" borderId="50" xfId="0" applyFont="1" applyBorder="1" applyAlignment="1">
      <alignment vertical="top" wrapText="1"/>
    </xf>
    <xf numFmtId="0" fontId="40" fillId="0" borderId="51" xfId="0" applyFont="1" applyBorder="1" applyAlignment="1">
      <alignment vertical="top" wrapText="1"/>
    </xf>
    <xf numFmtId="0" fontId="40" fillId="0" borderId="54" xfId="0" applyFont="1" applyBorder="1" applyAlignment="1">
      <alignment vertical="top" wrapText="1"/>
    </xf>
    <xf numFmtId="0" fontId="40" fillId="0" borderId="52" xfId="0" applyFont="1" applyBorder="1" applyAlignment="1">
      <alignment vertical="top" wrapText="1"/>
    </xf>
    <xf numFmtId="0" fontId="41" fillId="0" borderId="0" xfId="0" applyFont="1"/>
    <xf numFmtId="164" fontId="40" fillId="0" borderId="47" xfId="0" applyNumberFormat="1" applyFont="1" applyBorder="1" applyAlignment="1">
      <alignment vertical="top" wrapText="1"/>
    </xf>
    <xf numFmtId="164" fontId="40" fillId="0" borderId="49" xfId="0" applyNumberFormat="1" applyFont="1" applyBorder="1" applyAlignment="1">
      <alignment vertical="top" wrapText="1"/>
    </xf>
    <xf numFmtId="164" fontId="40" fillId="0" borderId="51" xfId="0" applyNumberFormat="1" applyFont="1" applyBorder="1" applyAlignment="1">
      <alignment vertical="top" wrapText="1"/>
    </xf>
    <xf numFmtId="0" fontId="42" fillId="0" borderId="0" xfId="0" applyFont="1" applyBorder="1" applyAlignment="1">
      <alignment vertical="top" wrapText="1"/>
    </xf>
    <xf numFmtId="0" fontId="14" fillId="0" borderId="13" xfId="2" applyFont="1" applyBorder="1"/>
    <xf numFmtId="20" fontId="14" fillId="0" borderId="3" xfId="2" applyNumberFormat="1" applyFont="1" applyBorder="1"/>
    <xf numFmtId="0" fontId="42" fillId="0" borderId="53" xfId="0" applyFont="1" applyBorder="1" applyAlignment="1">
      <alignment vertical="top" wrapText="1"/>
    </xf>
    <xf numFmtId="20" fontId="14" fillId="0" borderId="55" xfId="2" applyNumberFormat="1" applyFont="1" applyBorder="1"/>
    <xf numFmtId="20" fontId="14" fillId="0" borderId="56" xfId="2" applyNumberFormat="1" applyFont="1" applyBorder="1"/>
    <xf numFmtId="20" fontId="14" fillId="0" borderId="35" xfId="2" applyNumberFormat="1" applyFont="1" applyBorder="1"/>
    <xf numFmtId="0" fontId="14" fillId="0" borderId="0" xfId="2" applyBorder="1" applyAlignment="1">
      <alignment wrapText="1"/>
    </xf>
    <xf numFmtId="0" fontId="31" fillId="0" borderId="0" xfId="2" applyFont="1" applyBorder="1" applyAlignment="1">
      <alignment wrapText="1"/>
    </xf>
    <xf numFmtId="0" fontId="14" fillId="0" borderId="17" xfId="2" applyFont="1" applyBorder="1"/>
    <xf numFmtId="20" fontId="14" fillId="0" borderId="19" xfId="2" applyNumberFormat="1" applyFont="1" applyBorder="1"/>
    <xf numFmtId="20" fontId="14" fillId="0" borderId="15" xfId="2" applyNumberFormat="1" applyFont="1" applyBorder="1"/>
    <xf numFmtId="0" fontId="43" fillId="14" borderId="31" xfId="2" applyFont="1" applyFill="1" applyBorder="1"/>
    <xf numFmtId="0" fontId="14" fillId="0" borderId="30" xfId="2" applyFont="1" applyBorder="1"/>
    <xf numFmtId="20" fontId="14" fillId="0" borderId="32" xfId="2" applyNumberFormat="1" applyFont="1" applyBorder="1"/>
    <xf numFmtId="0" fontId="44" fillId="0" borderId="15" xfId="2" applyFont="1" applyBorder="1" applyAlignment="1">
      <alignment wrapText="1"/>
    </xf>
    <xf numFmtId="20" fontId="44" fillId="0" borderId="0" xfId="2" applyNumberFormat="1" applyFont="1" applyBorder="1"/>
    <xf numFmtId="20" fontId="10" fillId="0" borderId="0" xfId="2" applyNumberFormat="1" applyFont="1" applyBorder="1"/>
    <xf numFmtId="20" fontId="10" fillId="0" borderId="16" xfId="2" applyNumberFormat="1" applyFont="1" applyBorder="1" applyAlignment="1">
      <alignment horizontal="right"/>
    </xf>
    <xf numFmtId="0" fontId="45" fillId="0" borderId="0" xfId="0" applyFont="1" applyBorder="1" applyAlignment="1">
      <alignment vertical="top" wrapText="1"/>
    </xf>
    <xf numFmtId="0" fontId="45" fillId="0" borderId="50" xfId="0" applyFont="1" applyBorder="1" applyAlignment="1">
      <alignment vertical="top" wrapText="1"/>
    </xf>
    <xf numFmtId="0" fontId="45" fillId="0" borderId="49" xfId="0" applyFont="1" applyBorder="1" applyAlignment="1">
      <alignment vertical="top" wrapText="1"/>
    </xf>
    <xf numFmtId="0" fontId="45" fillId="0" borderId="52" xfId="0" applyFont="1" applyBorder="1" applyAlignment="1">
      <alignment vertical="top" wrapText="1"/>
    </xf>
    <xf numFmtId="0" fontId="45" fillId="0" borderId="54" xfId="0" applyFont="1" applyBorder="1" applyAlignment="1">
      <alignment vertical="top" wrapText="1"/>
    </xf>
    <xf numFmtId="0" fontId="45" fillId="0" borderId="51" xfId="0" applyFont="1" applyBorder="1" applyAlignment="1">
      <alignment vertical="top" wrapText="1"/>
    </xf>
    <xf numFmtId="20" fontId="14" fillId="0" borderId="58" xfId="2" applyNumberFormat="1" applyFont="1" applyBorder="1"/>
    <xf numFmtId="20" fontId="14" fillId="0" borderId="57" xfId="2" applyNumberFormat="1" applyFont="1" applyBorder="1"/>
    <xf numFmtId="0" fontId="14" fillId="0" borderId="43" xfId="2" applyBorder="1"/>
    <xf numFmtId="0" fontId="14" fillId="0" borderId="59" xfId="2" applyBorder="1"/>
    <xf numFmtId="0" fontId="5" fillId="0" borderId="59" xfId="2" applyFont="1" applyFill="1" applyBorder="1"/>
    <xf numFmtId="20" fontId="14" fillId="0" borderId="59" xfId="2" applyNumberFormat="1" applyBorder="1"/>
    <xf numFmtId="20" fontId="14" fillId="0" borderId="10" xfId="2" applyNumberFormat="1" applyBorder="1"/>
    <xf numFmtId="0" fontId="45" fillId="0" borderId="18" xfId="0" applyFont="1" applyBorder="1" applyAlignment="1">
      <alignment vertical="top" wrapText="1"/>
    </xf>
    <xf numFmtId="164" fontId="14" fillId="0" borderId="18" xfId="2" applyNumberFormat="1" applyFont="1" applyBorder="1"/>
    <xf numFmtId="2" fontId="14" fillId="0" borderId="18" xfId="2" applyNumberFormat="1" applyFont="1" applyBorder="1" applyAlignment="1">
      <alignment horizontal="right"/>
    </xf>
    <xf numFmtId="20" fontId="44" fillId="0" borderId="18" xfId="2" applyNumberFormat="1" applyFont="1" applyBorder="1"/>
    <xf numFmtId="20" fontId="14" fillId="0" borderId="18" xfId="2" applyNumberFormat="1" applyFont="1" applyBorder="1"/>
    <xf numFmtId="0" fontId="1" fillId="0" borderId="0" xfId="1" applyFont="1"/>
    <xf numFmtId="0" fontId="46" fillId="0" borderId="0" xfId="4" applyFont="1" applyAlignment="1">
      <alignment horizontal="left" vertical="center"/>
    </xf>
    <xf numFmtId="0" fontId="1" fillId="0" borderId="0" xfId="4" applyFont="1"/>
    <xf numFmtId="0" fontId="7" fillId="0" borderId="0" xfId="4" applyFont="1"/>
    <xf numFmtId="0" fontId="47" fillId="0" borderId="0" xfId="4" applyFont="1" applyAlignment="1">
      <alignment horizontal="justify" vertical="center"/>
    </xf>
    <xf numFmtId="0" fontId="47" fillId="0" borderId="0" xfId="1" applyFont="1" applyAlignment="1">
      <alignment horizontal="justify" vertical="center"/>
    </xf>
    <xf numFmtId="0" fontId="48" fillId="0" borderId="0" xfId="4" applyFont="1" applyAlignment="1">
      <alignment horizontal="justify" vertical="center"/>
    </xf>
    <xf numFmtId="0" fontId="48" fillId="0" borderId="0" xfId="1" applyFont="1" applyAlignment="1">
      <alignment horizontal="justify" vertical="center"/>
    </xf>
    <xf numFmtId="0" fontId="6" fillId="14" borderId="14" xfId="2" applyFont="1" applyFill="1" applyBorder="1" applyAlignment="1">
      <alignment horizontal="center" vertical="center"/>
    </xf>
    <xf numFmtId="0" fontId="6" fillId="14" borderId="18" xfId="2" applyFont="1" applyFill="1" applyBorder="1" applyAlignment="1">
      <alignment horizontal="center" vertical="center"/>
    </xf>
    <xf numFmtId="20" fontId="14" fillId="0" borderId="32" xfId="2" applyNumberFormat="1" applyBorder="1" applyAlignment="1">
      <alignment horizontal="right"/>
    </xf>
    <xf numFmtId="20" fontId="10" fillId="0" borderId="16" xfId="2" applyNumberFormat="1" applyFont="1" applyBorder="1"/>
    <xf numFmtId="0" fontId="1" fillId="0" borderId="8" xfId="1" applyFont="1" applyBorder="1" applyAlignment="1">
      <alignment horizontal="center"/>
    </xf>
    <xf numFmtId="0" fontId="3" fillId="18" borderId="21" xfId="1" applyFill="1" applyBorder="1"/>
    <xf numFmtId="0" fontId="5" fillId="0" borderId="0" xfId="2" applyFont="1" applyFill="1" applyBorder="1"/>
    <xf numFmtId="0" fontId="44" fillId="0" borderId="0" xfId="2" applyFont="1" applyBorder="1"/>
    <xf numFmtId="4" fontId="38" fillId="0" borderId="25" xfId="1" applyNumberFormat="1" applyFont="1" applyBorder="1"/>
    <xf numFmtId="4" fontId="11" fillId="4" borderId="60" xfId="1" applyNumberFormat="1" applyFont="1" applyFill="1" applyBorder="1" applyAlignment="1">
      <alignment horizontal="center" wrapText="1"/>
    </xf>
    <xf numFmtId="4" fontId="11" fillId="4" borderId="61" xfId="1" applyNumberFormat="1" applyFont="1" applyFill="1" applyBorder="1" applyAlignment="1">
      <alignment horizontal="center" wrapText="1"/>
    </xf>
    <xf numFmtId="4" fontId="11" fillId="4" borderId="62" xfId="1" applyNumberFormat="1" applyFont="1" applyFill="1" applyBorder="1" applyAlignment="1">
      <alignment horizontal="center" wrapText="1"/>
    </xf>
    <xf numFmtId="4" fontId="38" fillId="0" borderId="26" xfId="1" applyNumberFormat="1" applyFont="1" applyBorder="1"/>
    <xf numFmtId="0" fontId="20" fillId="12" borderId="0" xfId="1" applyFont="1" applyFill="1" applyBorder="1" applyAlignment="1">
      <alignment horizontal="center" vertical="center"/>
    </xf>
    <xf numFmtId="4" fontId="38" fillId="0" borderId="59" xfId="1" applyNumberFormat="1" applyFont="1" applyBorder="1"/>
    <xf numFmtId="4" fontId="38" fillId="0" borderId="34" xfId="1" applyNumberFormat="1" applyFont="1" applyBorder="1"/>
    <xf numFmtId="4" fontId="38" fillId="0" borderId="58" xfId="1" applyNumberFormat="1" applyFont="1" applyBorder="1"/>
    <xf numFmtId="4" fontId="11" fillId="0" borderId="34" xfId="1" applyNumberFormat="1" applyFont="1" applyBorder="1"/>
    <xf numFmtId="4" fontId="11" fillId="0" borderId="63" xfId="1" applyNumberFormat="1" applyFont="1" applyBorder="1"/>
    <xf numFmtId="4" fontId="11" fillId="5" borderId="3" xfId="1" applyNumberFormat="1" applyFont="1" applyFill="1" applyBorder="1" applyAlignment="1">
      <alignment horizontal="center" wrapText="1"/>
    </xf>
    <xf numFmtId="4" fontId="15" fillId="0" borderId="44" xfId="1" applyNumberFormat="1" applyFont="1" applyBorder="1"/>
    <xf numFmtId="4" fontId="15" fillId="0" borderId="21" xfId="1" applyNumberFormat="1" applyFont="1" applyBorder="1"/>
    <xf numFmtId="4" fontId="15" fillId="0" borderId="24" xfId="1" applyNumberFormat="1" applyFont="1" applyBorder="1"/>
    <xf numFmtId="0" fontId="6" fillId="14" borderId="14" xfId="2" applyFont="1" applyFill="1" applyBorder="1" applyAlignment="1">
      <alignment horizontal="center" vertical="center"/>
    </xf>
    <xf numFmtId="0" fontId="6" fillId="14" borderId="18" xfId="2" applyFont="1" applyFill="1" applyBorder="1" applyAlignment="1">
      <alignment horizontal="center" vertical="center"/>
    </xf>
    <xf numFmtId="20" fontId="14" fillId="0" borderId="3" xfId="2" applyNumberFormat="1" applyFont="1" applyBorder="1" applyAlignment="1">
      <alignment horizontal="left"/>
    </xf>
    <xf numFmtId="20" fontId="14" fillId="0" borderId="16" xfId="2" applyNumberFormat="1" applyFont="1" applyBorder="1" applyAlignment="1">
      <alignment horizontal="left"/>
    </xf>
    <xf numFmtId="20" fontId="10" fillId="0" borderId="0" xfId="2" applyNumberFormat="1" applyFont="1" applyBorder="1" applyAlignment="1">
      <alignment horizontal="right"/>
    </xf>
    <xf numFmtId="0" fontId="14" fillId="0" borderId="31" xfId="2" applyBorder="1" applyAlignment="1">
      <alignment wrapText="1"/>
    </xf>
    <xf numFmtId="0" fontId="40" fillId="0" borderId="31" xfId="0" applyFont="1" applyBorder="1" applyAlignment="1">
      <alignment vertical="top" wrapText="1"/>
    </xf>
    <xf numFmtId="164" fontId="14" fillId="0" borderId="31" xfId="2" applyNumberFormat="1" applyBorder="1"/>
    <xf numFmtId="2" fontId="14" fillId="0" borderId="31" xfId="2" applyNumberFormat="1" applyBorder="1" applyAlignment="1">
      <alignment horizontal="right"/>
    </xf>
    <xf numFmtId="20" fontId="14" fillId="0" borderId="30" xfId="2" applyNumberFormat="1" applyFont="1" applyBorder="1"/>
    <xf numFmtId="0" fontId="45" fillId="0" borderId="31" xfId="0" applyFont="1" applyBorder="1" applyAlignment="1">
      <alignment vertical="top" wrapText="1"/>
    </xf>
    <xf numFmtId="164" fontId="14" fillId="0" borderId="31" xfId="2" applyNumberFormat="1" applyFont="1" applyBorder="1"/>
    <xf numFmtId="2" fontId="14" fillId="0" borderId="31" xfId="2" applyNumberFormat="1" applyFont="1" applyBorder="1" applyAlignment="1">
      <alignment horizontal="right"/>
    </xf>
    <xf numFmtId="164" fontId="9" fillId="0" borderId="18" xfId="2" applyNumberFormat="1" applyFont="1" applyBorder="1" applyAlignment="1">
      <alignment horizontal="right"/>
    </xf>
    <xf numFmtId="0" fontId="6" fillId="13" borderId="30" xfId="2" applyFont="1" applyFill="1" applyBorder="1" applyAlignment="1">
      <alignment horizontal="left"/>
    </xf>
    <xf numFmtId="0" fontId="6" fillId="13" borderId="31" xfId="2" applyFont="1" applyFill="1" applyBorder="1" applyAlignment="1">
      <alignment horizontal="left"/>
    </xf>
    <xf numFmtId="0" fontId="27" fillId="13" borderId="31" xfId="2" applyFont="1" applyFill="1" applyBorder="1"/>
    <xf numFmtId="0" fontId="6" fillId="13" borderId="31" xfId="2" applyFont="1" applyFill="1" applyBorder="1"/>
    <xf numFmtId="0" fontId="6" fillId="13" borderId="32" xfId="2" applyFont="1" applyFill="1" applyBorder="1"/>
    <xf numFmtId="0" fontId="1" fillId="0" borderId="8" xfId="1" applyFont="1" applyBorder="1"/>
    <xf numFmtId="3" fontId="7" fillId="16" borderId="8" xfId="1" applyNumberFormat="1" applyFont="1" applyFill="1" applyBorder="1"/>
    <xf numFmtId="0" fontId="1" fillId="12" borderId="8" xfId="1" applyFont="1" applyFill="1" applyBorder="1"/>
    <xf numFmtId="6" fontId="3" fillId="0" borderId="0" xfId="1" applyNumberFormat="1"/>
    <xf numFmtId="6" fontId="3" fillId="0" borderId="0" xfId="1" applyNumberFormat="1" applyAlignment="1">
      <alignment horizontal="left"/>
    </xf>
    <xf numFmtId="0" fontId="14" fillId="0" borderId="17" xfId="2" applyFont="1" applyBorder="1" applyAlignment="1">
      <alignment horizontal="left" wrapText="1"/>
    </xf>
    <xf numFmtId="0" fontId="14" fillId="0" borderId="19" xfId="2" applyFont="1" applyBorder="1" applyAlignment="1">
      <alignment horizontal="left" wrapText="1"/>
    </xf>
    <xf numFmtId="0" fontId="6" fillId="14" borderId="13" xfId="2" applyFont="1" applyFill="1" applyBorder="1" applyAlignment="1">
      <alignment horizontal="center" vertical="center"/>
    </xf>
    <xf numFmtId="0" fontId="6" fillId="14" borderId="17" xfId="2" applyFont="1" applyFill="1" applyBorder="1" applyAlignment="1">
      <alignment horizontal="center" vertical="center"/>
    </xf>
    <xf numFmtId="0" fontId="6" fillId="14" borderId="14" xfId="2" applyFont="1" applyFill="1" applyBorder="1" applyAlignment="1">
      <alignment horizontal="center" vertical="center"/>
    </xf>
    <xf numFmtId="0" fontId="6" fillId="14" borderId="18" xfId="2" applyFont="1" applyFill="1" applyBorder="1" applyAlignment="1">
      <alignment horizontal="center" vertical="center"/>
    </xf>
    <xf numFmtId="0" fontId="6" fillId="14" borderId="14" xfId="2" applyFont="1" applyFill="1" applyBorder="1" applyAlignment="1">
      <alignment horizontal="center"/>
    </xf>
    <xf numFmtId="0" fontId="6" fillId="14" borderId="3" xfId="2" applyFont="1" applyFill="1" applyBorder="1" applyAlignment="1">
      <alignment horizontal="center"/>
    </xf>
    <xf numFmtId="0" fontId="6" fillId="14" borderId="13" xfId="2" applyFont="1" applyFill="1" applyBorder="1" applyAlignment="1">
      <alignment horizontal="center"/>
    </xf>
    <xf numFmtId="0" fontId="14" fillId="0" borderId="15" xfId="2" applyFont="1" applyBorder="1" applyAlignment="1">
      <alignment horizontal="left" wrapText="1"/>
    </xf>
    <xf numFmtId="0" fontId="14" fillId="0" borderId="16" xfId="2" applyFont="1" applyBorder="1" applyAlignment="1">
      <alignment horizontal="left" wrapText="1"/>
    </xf>
    <xf numFmtId="0" fontId="7" fillId="8" borderId="23" xfId="1" applyFont="1" applyFill="1" applyBorder="1" applyAlignment="1"/>
    <xf numFmtId="0" fontId="7" fillId="8" borderId="34" xfId="1" applyFont="1" applyFill="1" applyBorder="1" applyAlignment="1"/>
    <xf numFmtId="0" fontId="7" fillId="8" borderId="22" xfId="1" applyFont="1" applyFill="1" applyBorder="1" applyAlignment="1"/>
    <xf numFmtId="0" fontId="3" fillId="8" borderId="13" xfId="1" applyFill="1" applyBorder="1" applyAlignment="1">
      <alignment horizontal="center"/>
    </xf>
    <xf numFmtId="0" fontId="3" fillId="8" borderId="14" xfId="1" applyFill="1" applyBorder="1" applyAlignment="1">
      <alignment horizontal="center"/>
    </xf>
    <xf numFmtId="0" fontId="3" fillId="8" borderId="3" xfId="1" applyFill="1" applyBorder="1" applyAlignment="1">
      <alignment horizontal="center"/>
    </xf>
  </cellXfs>
  <cellStyles count="5">
    <cellStyle name="Hypertextový odkaz" xfId="3" builtinId="8"/>
    <cellStyle name="Normální" xfId="0" builtinId="0"/>
    <cellStyle name="Normální 2" xfId="1"/>
    <cellStyle name="Normální 2 2" xfId="2"/>
    <cellStyle name="Normální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s>
</file>

<file path=xl/drawings/_rels/drawing2.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_rels/drawing4.xml.rels><?xml version="1.0" encoding="UTF-8" standalone="yes"?>
<Relationships xmlns="http://schemas.openxmlformats.org/package/2006/relationships"><Relationship Id="rId8" Type="http://schemas.openxmlformats.org/officeDocument/2006/relationships/image" Target="../media/image1.jpeg"/><Relationship Id="rId3" Type="http://schemas.openxmlformats.org/officeDocument/2006/relationships/image" Target="../media/image9.jpeg"/><Relationship Id="rId7" Type="http://schemas.openxmlformats.org/officeDocument/2006/relationships/image" Target="../media/image2.jpeg"/><Relationship Id="rId2" Type="http://schemas.openxmlformats.org/officeDocument/2006/relationships/image" Target="../media/image11.jpeg"/><Relationship Id="rId1" Type="http://schemas.openxmlformats.org/officeDocument/2006/relationships/image" Target="../media/image8.jpeg"/><Relationship Id="rId6" Type="http://schemas.openxmlformats.org/officeDocument/2006/relationships/image" Target="../media/image6.jpeg"/><Relationship Id="rId5" Type="http://schemas.openxmlformats.org/officeDocument/2006/relationships/image" Target="../media/image3.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9</xdr:col>
      <xdr:colOff>1411023</xdr:colOff>
      <xdr:row>12</xdr:row>
      <xdr:rowOff>182878</xdr:rowOff>
    </xdr:from>
    <xdr:to>
      <xdr:col>10</xdr:col>
      <xdr:colOff>76200</xdr:colOff>
      <xdr:row>24</xdr:row>
      <xdr:rowOff>137159</xdr:rowOff>
    </xdr:to>
    <xdr:sp macro="" textlink="">
      <xdr:nvSpPr>
        <xdr:cNvPr id="2" name="Šipka doprava se zářezem 1"/>
        <xdr:cNvSpPr/>
      </xdr:nvSpPr>
      <xdr:spPr>
        <a:xfrm rot="16200000">
          <a:off x="7191083" y="3413468"/>
          <a:ext cx="2411731" cy="103452"/>
        </a:xfrm>
        <a:prstGeom prst="notch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cs-CZ"/>
        </a:p>
      </xdr:txBody>
    </xdr:sp>
    <xdr:clientData/>
  </xdr:twoCellAnchor>
  <xdr:twoCellAnchor>
    <xdr:from>
      <xdr:col>10</xdr:col>
      <xdr:colOff>60960</xdr:colOff>
      <xdr:row>28</xdr:row>
      <xdr:rowOff>112395</xdr:rowOff>
    </xdr:from>
    <xdr:to>
      <xdr:col>10</xdr:col>
      <xdr:colOff>213362</xdr:colOff>
      <xdr:row>31</xdr:row>
      <xdr:rowOff>3809</xdr:rowOff>
    </xdr:to>
    <xdr:sp macro="" textlink="">
      <xdr:nvSpPr>
        <xdr:cNvPr id="4" name="Šipka doprava se zářezem 3"/>
        <xdr:cNvSpPr/>
      </xdr:nvSpPr>
      <xdr:spPr>
        <a:xfrm rot="16200000">
          <a:off x="8140066" y="5806439"/>
          <a:ext cx="739139" cy="152402"/>
        </a:xfrm>
        <a:prstGeom prst="notch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cs-CZ"/>
        </a:p>
      </xdr:txBody>
    </xdr:sp>
    <xdr:clientData/>
  </xdr:twoCellAnchor>
  <xdr:twoCellAnchor editAs="oneCell">
    <xdr:from>
      <xdr:col>2</xdr:col>
      <xdr:colOff>83820</xdr:colOff>
      <xdr:row>16</xdr:row>
      <xdr:rowOff>53340</xdr:rowOff>
    </xdr:from>
    <xdr:to>
      <xdr:col>2</xdr:col>
      <xdr:colOff>335280</xdr:colOff>
      <xdr:row>16</xdr:row>
      <xdr:rowOff>158115</xdr:rowOff>
    </xdr:to>
    <xdr:pic>
      <xdr:nvPicPr>
        <xdr:cNvPr id="5" name="Obrázek 4" descr="https://www.padlo.cz/uploads/kilometrazLegenda/1265098761JEZ.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36570" y="3101340"/>
          <a:ext cx="251460"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358140</xdr:colOff>
      <xdr:row>16</xdr:row>
      <xdr:rowOff>7620</xdr:rowOff>
    </xdr:from>
    <xdr:to>
      <xdr:col>2</xdr:col>
      <xdr:colOff>457200</xdr:colOff>
      <xdr:row>17</xdr:row>
      <xdr:rowOff>18098</xdr:rowOff>
    </xdr:to>
    <xdr:pic>
      <xdr:nvPicPr>
        <xdr:cNvPr id="6" name="Obrázek 5" descr="https://www.padlo.cz/uploads/kilometrazLegenda/1265098775PRENOS.jp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flipH="1">
          <a:off x="3310890" y="3055620"/>
          <a:ext cx="99060" cy="1724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83820</xdr:colOff>
      <xdr:row>17</xdr:row>
      <xdr:rowOff>60960</xdr:rowOff>
    </xdr:from>
    <xdr:to>
      <xdr:col>2</xdr:col>
      <xdr:colOff>220980</xdr:colOff>
      <xdr:row>18</xdr:row>
      <xdr:rowOff>0</xdr:rowOff>
    </xdr:to>
    <xdr:pic>
      <xdr:nvPicPr>
        <xdr:cNvPr id="7" name="Obrázek 6" descr="https://www.padlo.cz/uploads/kilometrazLegenda/1265986867MOST_S.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36570" y="3270885"/>
          <a:ext cx="137160" cy="1009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114300</xdr:colOff>
      <xdr:row>18</xdr:row>
      <xdr:rowOff>30480</xdr:rowOff>
    </xdr:from>
    <xdr:to>
      <xdr:col>2</xdr:col>
      <xdr:colOff>365760</xdr:colOff>
      <xdr:row>18</xdr:row>
      <xdr:rowOff>144780</xdr:rowOff>
    </xdr:to>
    <xdr:pic>
      <xdr:nvPicPr>
        <xdr:cNvPr id="8" name="Obrázek 7" descr="https://www.padlo.cz/uploads/kilometrazLegenda/1265098761JEZ.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7050" y="3402330"/>
          <a:ext cx="2514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381000</xdr:colOff>
      <xdr:row>18</xdr:row>
      <xdr:rowOff>53340</xdr:rowOff>
    </xdr:from>
    <xdr:to>
      <xdr:col>3</xdr:col>
      <xdr:colOff>0</xdr:colOff>
      <xdr:row>18</xdr:row>
      <xdr:rowOff>129540</xdr:rowOff>
    </xdr:to>
    <xdr:pic>
      <xdr:nvPicPr>
        <xdr:cNvPr id="9" name="Obrázek 8" descr="https://www.padlo.cz/uploads/kilometrazLegenda/1265098882SJZUP.jpg"/>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333750" y="3425190"/>
          <a:ext cx="180975"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99060</xdr:colOff>
      <xdr:row>19</xdr:row>
      <xdr:rowOff>45720</xdr:rowOff>
    </xdr:from>
    <xdr:to>
      <xdr:col>2</xdr:col>
      <xdr:colOff>220980</xdr:colOff>
      <xdr:row>19</xdr:row>
      <xdr:rowOff>160020</xdr:rowOff>
    </xdr:to>
    <xdr:pic>
      <xdr:nvPicPr>
        <xdr:cNvPr id="10" name="Obrázek 9" descr="https://www.padlo.cz/uploads/kilometrazLegenda/1265099313MOST_P.jpg"/>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051810" y="3579495"/>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91440</xdr:colOff>
      <xdr:row>20</xdr:row>
      <xdr:rowOff>76200</xdr:rowOff>
    </xdr:from>
    <xdr:to>
      <xdr:col>2</xdr:col>
      <xdr:colOff>228600</xdr:colOff>
      <xdr:row>20</xdr:row>
      <xdr:rowOff>190500</xdr:rowOff>
    </xdr:to>
    <xdr:pic>
      <xdr:nvPicPr>
        <xdr:cNvPr id="11" name="Obrázek 10" descr="https://www.padlo.cz/uploads/kilometrazLegenda/1265986867MOST_S.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44190" y="377190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251460</xdr:colOff>
      <xdr:row>20</xdr:row>
      <xdr:rowOff>76200</xdr:rowOff>
    </xdr:from>
    <xdr:to>
      <xdr:col>2</xdr:col>
      <xdr:colOff>358140</xdr:colOff>
      <xdr:row>20</xdr:row>
      <xdr:rowOff>190500</xdr:rowOff>
    </xdr:to>
    <xdr:pic>
      <xdr:nvPicPr>
        <xdr:cNvPr id="12" name="Obrázek 11" descr="https://www.padlo.cz/uploads/kilometrazLegenda/1265098961PITI.jpg"/>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204210" y="3771900"/>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388620</xdr:colOff>
      <xdr:row>20</xdr:row>
      <xdr:rowOff>83820</xdr:rowOff>
    </xdr:from>
    <xdr:to>
      <xdr:col>2</xdr:col>
      <xdr:colOff>510540</xdr:colOff>
      <xdr:row>20</xdr:row>
      <xdr:rowOff>198120</xdr:rowOff>
    </xdr:to>
    <xdr:pic>
      <xdr:nvPicPr>
        <xdr:cNvPr id="13" name="Obrázek 12" descr="https://www.padlo.cz/uploads/kilometrazLegenda/1265098921TABORISTE.jpg"/>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341370" y="3779520"/>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53340</xdr:colOff>
      <xdr:row>23</xdr:row>
      <xdr:rowOff>38100</xdr:rowOff>
    </xdr:from>
    <xdr:to>
      <xdr:col>2</xdr:col>
      <xdr:colOff>175260</xdr:colOff>
      <xdr:row>23</xdr:row>
      <xdr:rowOff>152400</xdr:rowOff>
    </xdr:to>
    <xdr:pic>
      <xdr:nvPicPr>
        <xdr:cNvPr id="14" name="Obrázek 13" descr="https://www.padlo.cz/uploads/kilometrazLegenda/1265099313MOST_P.jpg"/>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006090" y="4410075"/>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228600</xdr:colOff>
      <xdr:row>23</xdr:row>
      <xdr:rowOff>60960</xdr:rowOff>
    </xdr:from>
    <xdr:to>
      <xdr:col>2</xdr:col>
      <xdr:colOff>419100</xdr:colOff>
      <xdr:row>23</xdr:row>
      <xdr:rowOff>137160</xdr:rowOff>
    </xdr:to>
    <xdr:pic>
      <xdr:nvPicPr>
        <xdr:cNvPr id="15" name="Obrázek 14" descr="https://www.padlo.cz/uploads/kilometrazLegenda/1265098882SJZUP.jpg"/>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181350" y="4432935"/>
          <a:ext cx="1905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457200</xdr:colOff>
      <xdr:row>23</xdr:row>
      <xdr:rowOff>45720</xdr:rowOff>
    </xdr:from>
    <xdr:to>
      <xdr:col>3</xdr:col>
      <xdr:colOff>1905</xdr:colOff>
      <xdr:row>23</xdr:row>
      <xdr:rowOff>160020</xdr:rowOff>
    </xdr:to>
    <xdr:pic>
      <xdr:nvPicPr>
        <xdr:cNvPr id="16" name="Obrázek 15" descr="https://www.padlo.cz/uploads/kilometrazLegenda/1265098961PITI.jpg"/>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409950" y="4417695"/>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106680</xdr:colOff>
      <xdr:row>24</xdr:row>
      <xdr:rowOff>30480</xdr:rowOff>
    </xdr:from>
    <xdr:to>
      <xdr:col>2</xdr:col>
      <xdr:colOff>228600</xdr:colOff>
      <xdr:row>24</xdr:row>
      <xdr:rowOff>144780</xdr:rowOff>
    </xdr:to>
    <xdr:pic>
      <xdr:nvPicPr>
        <xdr:cNvPr id="17" name="Obrázek 16" descr="https://www.padlo.cz/uploads/kilometrazLegenda/1265099356MOST_Z.jpg"/>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059430" y="4564380"/>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266700</xdr:colOff>
      <xdr:row>24</xdr:row>
      <xdr:rowOff>60960</xdr:rowOff>
    </xdr:from>
    <xdr:to>
      <xdr:col>2</xdr:col>
      <xdr:colOff>457200</xdr:colOff>
      <xdr:row>24</xdr:row>
      <xdr:rowOff>137160</xdr:rowOff>
    </xdr:to>
    <xdr:pic>
      <xdr:nvPicPr>
        <xdr:cNvPr id="18" name="Obrázek 17" descr="https://www.padlo.cz/uploads/kilometrazLegenda/1265098882SJZUP.jpg"/>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219450" y="4594860"/>
          <a:ext cx="1905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91440</xdr:colOff>
      <xdr:row>25</xdr:row>
      <xdr:rowOff>38100</xdr:rowOff>
    </xdr:from>
    <xdr:to>
      <xdr:col>2</xdr:col>
      <xdr:colOff>228600</xdr:colOff>
      <xdr:row>25</xdr:row>
      <xdr:rowOff>152400</xdr:rowOff>
    </xdr:to>
    <xdr:pic>
      <xdr:nvPicPr>
        <xdr:cNvPr id="19" name="Obrázek 18" descr="https://www.padlo.cz/uploads/kilometrazLegenda/1265986867MOST_S.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44190" y="473392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60960</xdr:colOff>
      <xdr:row>26</xdr:row>
      <xdr:rowOff>45720</xdr:rowOff>
    </xdr:from>
    <xdr:to>
      <xdr:col>2</xdr:col>
      <xdr:colOff>198120</xdr:colOff>
      <xdr:row>26</xdr:row>
      <xdr:rowOff>160020</xdr:rowOff>
    </xdr:to>
    <xdr:pic>
      <xdr:nvPicPr>
        <xdr:cNvPr id="20" name="Obrázek 19" descr="https://www.padlo.cz/uploads/kilometrazLegenda/1265986867MOST_S.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13710" y="490347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236220</xdr:colOff>
      <xdr:row>26</xdr:row>
      <xdr:rowOff>22860</xdr:rowOff>
    </xdr:from>
    <xdr:to>
      <xdr:col>2</xdr:col>
      <xdr:colOff>358140</xdr:colOff>
      <xdr:row>26</xdr:row>
      <xdr:rowOff>137160</xdr:rowOff>
    </xdr:to>
    <xdr:pic>
      <xdr:nvPicPr>
        <xdr:cNvPr id="21" name="Obrázek 20" descr="https://www.padlo.cz/uploads/kilometrazLegenda/1265098921TABORISTE.jpg"/>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188970" y="4880610"/>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388620</xdr:colOff>
      <xdr:row>26</xdr:row>
      <xdr:rowOff>38100</xdr:rowOff>
    </xdr:from>
    <xdr:to>
      <xdr:col>2</xdr:col>
      <xdr:colOff>495300</xdr:colOff>
      <xdr:row>26</xdr:row>
      <xdr:rowOff>152400</xdr:rowOff>
    </xdr:to>
    <xdr:pic>
      <xdr:nvPicPr>
        <xdr:cNvPr id="22" name="Obrázek 21" descr="https://www.padlo.cz/uploads/kilometrazLegenda/1265098961PITI.jpg"/>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341370" y="4895850"/>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68580</xdr:colOff>
      <xdr:row>11</xdr:row>
      <xdr:rowOff>53340</xdr:rowOff>
    </xdr:from>
    <xdr:to>
      <xdr:col>2</xdr:col>
      <xdr:colOff>205740</xdr:colOff>
      <xdr:row>11</xdr:row>
      <xdr:rowOff>158115</xdr:rowOff>
    </xdr:to>
    <xdr:pic>
      <xdr:nvPicPr>
        <xdr:cNvPr id="23" name="Obrázek 22" descr="https://www.padlo.cz/uploads/kilometrazLegenda/1265986867MOST_S.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21330" y="1967865"/>
          <a:ext cx="137160"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38100</xdr:colOff>
      <xdr:row>13</xdr:row>
      <xdr:rowOff>45720</xdr:rowOff>
    </xdr:from>
    <xdr:to>
      <xdr:col>2</xdr:col>
      <xdr:colOff>175260</xdr:colOff>
      <xdr:row>13</xdr:row>
      <xdr:rowOff>160020</xdr:rowOff>
    </xdr:to>
    <xdr:pic>
      <xdr:nvPicPr>
        <xdr:cNvPr id="24" name="Obrázek 23" descr="https://www.padlo.cz/uploads/kilometrazLegenda/1265986867MOST_S.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990850" y="244602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38100</xdr:colOff>
      <xdr:row>14</xdr:row>
      <xdr:rowOff>45720</xdr:rowOff>
    </xdr:from>
    <xdr:to>
      <xdr:col>2</xdr:col>
      <xdr:colOff>175260</xdr:colOff>
      <xdr:row>14</xdr:row>
      <xdr:rowOff>160020</xdr:rowOff>
    </xdr:to>
    <xdr:pic>
      <xdr:nvPicPr>
        <xdr:cNvPr id="25" name="Obrázek 24" descr="https://www.padlo.cz/uploads/kilometrazLegenda/1265986867MOST_S.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990850" y="260794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60960</xdr:colOff>
      <xdr:row>15</xdr:row>
      <xdr:rowOff>45720</xdr:rowOff>
    </xdr:from>
    <xdr:to>
      <xdr:col>2</xdr:col>
      <xdr:colOff>198120</xdr:colOff>
      <xdr:row>15</xdr:row>
      <xdr:rowOff>160020</xdr:rowOff>
    </xdr:to>
    <xdr:pic>
      <xdr:nvPicPr>
        <xdr:cNvPr id="26" name="Obrázek 25" descr="https://www.padlo.cz/uploads/kilometrazLegenda/1265986867MOST_S.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13710" y="293179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99060</xdr:colOff>
      <xdr:row>19</xdr:row>
      <xdr:rowOff>10478</xdr:rowOff>
    </xdr:to>
    <xdr:pic>
      <xdr:nvPicPr>
        <xdr:cNvPr id="27" name="Obrázek 26" descr="https://www.padlo.cz/uploads/kilometrazLegenda/1265098775PRENOS.jp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flipH="1">
          <a:off x="2952750" y="3371850"/>
          <a:ext cx="99060" cy="1724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53340</xdr:colOff>
      <xdr:row>21</xdr:row>
      <xdr:rowOff>45720</xdr:rowOff>
    </xdr:from>
    <xdr:to>
      <xdr:col>2</xdr:col>
      <xdr:colOff>175260</xdr:colOff>
      <xdr:row>21</xdr:row>
      <xdr:rowOff>160020</xdr:rowOff>
    </xdr:to>
    <xdr:pic>
      <xdr:nvPicPr>
        <xdr:cNvPr id="28" name="Obrázek 27" descr="https://www.padlo.cz/uploads/kilometrazLegenda/1265099313MOST_P.jpg"/>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006090" y="4093845"/>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22860</xdr:colOff>
      <xdr:row>22</xdr:row>
      <xdr:rowOff>38100</xdr:rowOff>
    </xdr:from>
    <xdr:to>
      <xdr:col>2</xdr:col>
      <xdr:colOff>274320</xdr:colOff>
      <xdr:row>22</xdr:row>
      <xdr:rowOff>152400</xdr:rowOff>
    </xdr:to>
    <xdr:pic>
      <xdr:nvPicPr>
        <xdr:cNvPr id="29" name="Obrázek 28" descr="https://www.padlo.cz/uploads/kilometrazLegenda/1265098761JEZ.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5610" y="4248150"/>
          <a:ext cx="2514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312420</xdr:colOff>
      <xdr:row>22</xdr:row>
      <xdr:rowOff>53340</xdr:rowOff>
    </xdr:from>
    <xdr:to>
      <xdr:col>2</xdr:col>
      <xdr:colOff>502920</xdr:colOff>
      <xdr:row>22</xdr:row>
      <xdr:rowOff>129540</xdr:rowOff>
    </xdr:to>
    <xdr:pic>
      <xdr:nvPicPr>
        <xdr:cNvPr id="30" name="Obrázek 29" descr="https://www.padlo.cz/uploads/kilometrazLegenda/1265098882SJZUP.jpg"/>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265170" y="4263390"/>
          <a:ext cx="1905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60960</xdr:colOff>
      <xdr:row>28</xdr:row>
      <xdr:rowOff>45720</xdr:rowOff>
    </xdr:from>
    <xdr:to>
      <xdr:col>2</xdr:col>
      <xdr:colOff>198120</xdr:colOff>
      <xdr:row>28</xdr:row>
      <xdr:rowOff>160020</xdr:rowOff>
    </xdr:to>
    <xdr:pic>
      <xdr:nvPicPr>
        <xdr:cNvPr id="31" name="Obrázek 30" descr="https://www.padlo.cz/uploads/kilometrazLegenda/1265986867MOST_S.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13710" y="544639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236220</xdr:colOff>
      <xdr:row>28</xdr:row>
      <xdr:rowOff>22860</xdr:rowOff>
    </xdr:from>
    <xdr:to>
      <xdr:col>2</xdr:col>
      <xdr:colOff>358140</xdr:colOff>
      <xdr:row>28</xdr:row>
      <xdr:rowOff>137160</xdr:rowOff>
    </xdr:to>
    <xdr:pic>
      <xdr:nvPicPr>
        <xdr:cNvPr id="32" name="Obrázek 31" descr="https://www.padlo.cz/uploads/kilometrazLegenda/1265098921TABORISTE.jpg"/>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188970" y="5423535"/>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388620</xdr:colOff>
      <xdr:row>28</xdr:row>
      <xdr:rowOff>38100</xdr:rowOff>
    </xdr:from>
    <xdr:to>
      <xdr:col>2</xdr:col>
      <xdr:colOff>495300</xdr:colOff>
      <xdr:row>28</xdr:row>
      <xdr:rowOff>152400</xdr:rowOff>
    </xdr:to>
    <xdr:pic>
      <xdr:nvPicPr>
        <xdr:cNvPr id="33" name="Obrázek 32" descr="https://www.padlo.cz/uploads/kilometrazLegenda/1265098961PITI.jpg"/>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341370" y="5438775"/>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76200</xdr:colOff>
      <xdr:row>29</xdr:row>
      <xdr:rowOff>45720</xdr:rowOff>
    </xdr:from>
    <xdr:to>
      <xdr:col>2</xdr:col>
      <xdr:colOff>198120</xdr:colOff>
      <xdr:row>29</xdr:row>
      <xdr:rowOff>160020</xdr:rowOff>
    </xdr:to>
    <xdr:pic>
      <xdr:nvPicPr>
        <xdr:cNvPr id="34" name="Obrázek 33" descr="https://www.padlo.cz/uploads/kilometrazLegenda/1265099313MOST_P.jpg"/>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028950" y="5770245"/>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60960</xdr:colOff>
      <xdr:row>30</xdr:row>
      <xdr:rowOff>45720</xdr:rowOff>
    </xdr:from>
    <xdr:to>
      <xdr:col>2</xdr:col>
      <xdr:colOff>198120</xdr:colOff>
      <xdr:row>30</xdr:row>
      <xdr:rowOff>160020</xdr:rowOff>
    </xdr:to>
    <xdr:pic>
      <xdr:nvPicPr>
        <xdr:cNvPr id="35" name="Obrázek 34" descr="https://www.padlo.cz/uploads/kilometrazLegenda/1265986867MOST_S.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13710" y="597027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45720</xdr:colOff>
      <xdr:row>32</xdr:row>
      <xdr:rowOff>60960</xdr:rowOff>
    </xdr:from>
    <xdr:to>
      <xdr:col>2</xdr:col>
      <xdr:colOff>106680</xdr:colOff>
      <xdr:row>32</xdr:row>
      <xdr:rowOff>175260</xdr:rowOff>
    </xdr:to>
    <xdr:pic>
      <xdr:nvPicPr>
        <xdr:cNvPr id="36" name="Obrázek 35" descr="https://www.padlo.cz/uploads/kilometrazLegenda/1265098775PRENOS.jp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98470" y="6509385"/>
          <a:ext cx="609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137160</xdr:colOff>
      <xdr:row>32</xdr:row>
      <xdr:rowOff>45720</xdr:rowOff>
    </xdr:from>
    <xdr:to>
      <xdr:col>2</xdr:col>
      <xdr:colOff>388620</xdr:colOff>
      <xdr:row>32</xdr:row>
      <xdr:rowOff>160020</xdr:rowOff>
    </xdr:to>
    <xdr:pic>
      <xdr:nvPicPr>
        <xdr:cNvPr id="37" name="Obrázek 36" descr="https://www.padlo.cz/uploads/kilometrazLegenda/1265098761JEZ.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 y="6494145"/>
          <a:ext cx="2514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121920</xdr:colOff>
      <xdr:row>32</xdr:row>
      <xdr:rowOff>251460</xdr:rowOff>
    </xdr:from>
    <xdr:to>
      <xdr:col>2</xdr:col>
      <xdr:colOff>312420</xdr:colOff>
      <xdr:row>32</xdr:row>
      <xdr:rowOff>327660</xdr:rowOff>
    </xdr:to>
    <xdr:pic>
      <xdr:nvPicPr>
        <xdr:cNvPr id="38" name="Obrázek 37" descr="https://www.padlo.cz/uploads/kilometrazLegenda/1265098882SJZUP.jpg"/>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074670" y="6699885"/>
          <a:ext cx="1905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38100</xdr:colOff>
      <xdr:row>31</xdr:row>
      <xdr:rowOff>53340</xdr:rowOff>
    </xdr:from>
    <xdr:to>
      <xdr:col>2</xdr:col>
      <xdr:colOff>289560</xdr:colOff>
      <xdr:row>31</xdr:row>
      <xdr:rowOff>167640</xdr:rowOff>
    </xdr:to>
    <xdr:pic>
      <xdr:nvPicPr>
        <xdr:cNvPr id="39" name="Obrázek 38" descr="https://www.padlo.cz/uploads/kilometrazLegenda/1265098761JEZ.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0850" y="6301740"/>
          <a:ext cx="2514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350520</xdr:colOff>
      <xdr:row>31</xdr:row>
      <xdr:rowOff>60960</xdr:rowOff>
    </xdr:from>
    <xdr:to>
      <xdr:col>2</xdr:col>
      <xdr:colOff>541020</xdr:colOff>
      <xdr:row>31</xdr:row>
      <xdr:rowOff>137160</xdr:rowOff>
    </xdr:to>
    <xdr:pic>
      <xdr:nvPicPr>
        <xdr:cNvPr id="40" name="Obrázek 39" descr="https://www.padlo.cz/uploads/kilometrazLegenda/1265098882SJZUP.jpg"/>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303270" y="6309360"/>
          <a:ext cx="1905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83820</xdr:colOff>
      <xdr:row>38</xdr:row>
      <xdr:rowOff>15240</xdr:rowOff>
    </xdr:from>
    <xdr:ext cx="137160" cy="114300"/>
    <xdr:pic>
      <xdr:nvPicPr>
        <xdr:cNvPr id="68" name="Obrázek 67" descr="https://www.padlo.cz/uploads/kilometrazLegenda/1265099181KEMP.jpg"/>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036570" y="1207389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45720</xdr:colOff>
      <xdr:row>39</xdr:row>
      <xdr:rowOff>30480</xdr:rowOff>
    </xdr:from>
    <xdr:to>
      <xdr:col>2</xdr:col>
      <xdr:colOff>182880</xdr:colOff>
      <xdr:row>39</xdr:row>
      <xdr:rowOff>144780</xdr:rowOff>
    </xdr:to>
    <xdr:pic>
      <xdr:nvPicPr>
        <xdr:cNvPr id="69" name="Obrázek 68" descr="https://www.padlo.cz/uploads/kilometrazLegenda/1265986867MOST_S.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998470" y="1225105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45720</xdr:colOff>
      <xdr:row>40</xdr:row>
      <xdr:rowOff>38100</xdr:rowOff>
    </xdr:from>
    <xdr:to>
      <xdr:col>2</xdr:col>
      <xdr:colOff>167640</xdr:colOff>
      <xdr:row>40</xdr:row>
      <xdr:rowOff>152400</xdr:rowOff>
    </xdr:to>
    <xdr:pic>
      <xdr:nvPicPr>
        <xdr:cNvPr id="70" name="Obrázek 69" descr="https://www.padlo.cz/uploads/kilometrazLegenda/1265099356MOST_Z.jpg"/>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998470" y="12420600"/>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53340</xdr:colOff>
      <xdr:row>41</xdr:row>
      <xdr:rowOff>15240</xdr:rowOff>
    </xdr:from>
    <xdr:to>
      <xdr:col>2</xdr:col>
      <xdr:colOff>190500</xdr:colOff>
      <xdr:row>41</xdr:row>
      <xdr:rowOff>129540</xdr:rowOff>
    </xdr:to>
    <xdr:pic>
      <xdr:nvPicPr>
        <xdr:cNvPr id="71" name="Obrázek 70" descr="https://www.padlo.cz/uploads/kilometrazLegenda/1265099181KEMP.jpg"/>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006090" y="1255966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228600</xdr:colOff>
      <xdr:row>41</xdr:row>
      <xdr:rowOff>30480</xdr:rowOff>
    </xdr:from>
    <xdr:to>
      <xdr:col>2</xdr:col>
      <xdr:colOff>350520</xdr:colOff>
      <xdr:row>41</xdr:row>
      <xdr:rowOff>144780</xdr:rowOff>
    </xdr:to>
    <xdr:pic>
      <xdr:nvPicPr>
        <xdr:cNvPr id="72" name="Obrázek 71" descr="https://www.padlo.cz/uploads/kilometrazLegenda/1265098939UBYTOVANI.jpg"/>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181350" y="12574905"/>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396240</xdr:colOff>
      <xdr:row>41</xdr:row>
      <xdr:rowOff>38100</xdr:rowOff>
    </xdr:from>
    <xdr:to>
      <xdr:col>2</xdr:col>
      <xdr:colOff>533400</xdr:colOff>
      <xdr:row>41</xdr:row>
      <xdr:rowOff>152400</xdr:rowOff>
    </xdr:to>
    <xdr:pic>
      <xdr:nvPicPr>
        <xdr:cNvPr id="73" name="Obrázek 72" descr="https://www.padlo.cz/uploads/kilometrazLegenda/1265099093JIDLO.jpg"/>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3348990" y="1258252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1234443</xdr:colOff>
      <xdr:row>38</xdr:row>
      <xdr:rowOff>129540</xdr:rowOff>
    </xdr:from>
    <xdr:to>
      <xdr:col>9</xdr:col>
      <xdr:colOff>1348744</xdr:colOff>
      <xdr:row>40</xdr:row>
      <xdr:rowOff>137160</xdr:rowOff>
    </xdr:to>
    <xdr:sp macro="" textlink="">
      <xdr:nvSpPr>
        <xdr:cNvPr id="75" name="Šipka doprava se zářezem 74"/>
        <xdr:cNvSpPr/>
      </xdr:nvSpPr>
      <xdr:spPr>
        <a:xfrm rot="16200000" flipV="1">
          <a:off x="8060059" y="12296774"/>
          <a:ext cx="331470" cy="114301"/>
        </a:xfrm>
        <a:prstGeom prst="notch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cs-CZ"/>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1411023</xdr:colOff>
      <xdr:row>12</xdr:row>
      <xdr:rowOff>182878</xdr:rowOff>
    </xdr:from>
    <xdr:to>
      <xdr:col>10</xdr:col>
      <xdr:colOff>76200</xdr:colOff>
      <xdr:row>24</xdr:row>
      <xdr:rowOff>137159</xdr:rowOff>
    </xdr:to>
    <xdr:sp macro="" textlink="">
      <xdr:nvSpPr>
        <xdr:cNvPr id="2" name="Šipka doprava se zářezem 1"/>
        <xdr:cNvSpPr/>
      </xdr:nvSpPr>
      <xdr:spPr>
        <a:xfrm rot="16200000">
          <a:off x="7595896" y="3389655"/>
          <a:ext cx="2430781" cy="170127"/>
        </a:xfrm>
        <a:prstGeom prst="notch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cs-CZ"/>
        </a:p>
      </xdr:txBody>
    </xdr:sp>
    <xdr:clientData/>
  </xdr:twoCellAnchor>
  <xdr:twoCellAnchor>
    <xdr:from>
      <xdr:col>9</xdr:col>
      <xdr:colOff>1457960</xdr:colOff>
      <xdr:row>28</xdr:row>
      <xdr:rowOff>106045</xdr:rowOff>
    </xdr:from>
    <xdr:to>
      <xdr:col>10</xdr:col>
      <xdr:colOff>105412</xdr:colOff>
      <xdr:row>30</xdr:row>
      <xdr:rowOff>327659</xdr:rowOff>
    </xdr:to>
    <xdr:sp macro="" textlink="">
      <xdr:nvSpPr>
        <xdr:cNvPr id="3" name="Šipka doprava se zářezem 2"/>
        <xdr:cNvSpPr/>
      </xdr:nvSpPr>
      <xdr:spPr>
        <a:xfrm rot="16200000">
          <a:off x="8478204" y="5817551"/>
          <a:ext cx="742314" cy="152402"/>
        </a:xfrm>
        <a:prstGeom prst="notch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cs-CZ"/>
        </a:p>
      </xdr:txBody>
    </xdr:sp>
    <xdr:clientData/>
  </xdr:twoCellAnchor>
  <xdr:twoCellAnchor editAs="oneCell">
    <xdr:from>
      <xdr:col>2</xdr:col>
      <xdr:colOff>83820</xdr:colOff>
      <xdr:row>16</xdr:row>
      <xdr:rowOff>53340</xdr:rowOff>
    </xdr:from>
    <xdr:to>
      <xdr:col>2</xdr:col>
      <xdr:colOff>335280</xdr:colOff>
      <xdr:row>16</xdr:row>
      <xdr:rowOff>158115</xdr:rowOff>
    </xdr:to>
    <xdr:pic>
      <xdr:nvPicPr>
        <xdr:cNvPr id="4" name="Obrázek 3" descr="https://www.padlo.cz/uploads/kilometrazLegenda/1265098761JEZ.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20720" y="3094990"/>
          <a:ext cx="251460"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358140</xdr:colOff>
      <xdr:row>16</xdr:row>
      <xdr:rowOff>7620</xdr:rowOff>
    </xdr:from>
    <xdr:to>
      <xdr:col>2</xdr:col>
      <xdr:colOff>457200</xdr:colOff>
      <xdr:row>17</xdr:row>
      <xdr:rowOff>18098</xdr:rowOff>
    </xdr:to>
    <xdr:pic>
      <xdr:nvPicPr>
        <xdr:cNvPr id="5" name="Obrázek 4" descr="https://www.padlo.cz/uploads/kilometrazLegenda/1265098775PRENOS.jp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flipH="1">
          <a:off x="3495040" y="3049270"/>
          <a:ext cx="99060" cy="1755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83820</xdr:colOff>
      <xdr:row>17</xdr:row>
      <xdr:rowOff>60960</xdr:rowOff>
    </xdr:from>
    <xdr:to>
      <xdr:col>2</xdr:col>
      <xdr:colOff>220980</xdr:colOff>
      <xdr:row>18</xdr:row>
      <xdr:rowOff>0</xdr:rowOff>
    </xdr:to>
    <xdr:pic>
      <xdr:nvPicPr>
        <xdr:cNvPr id="6" name="Obrázek 5" descr="https://www.padlo.cz/uploads/kilometrazLegenda/1265986867MOST_S.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220720" y="3267710"/>
          <a:ext cx="137160" cy="104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114300</xdr:colOff>
      <xdr:row>18</xdr:row>
      <xdr:rowOff>30480</xdr:rowOff>
    </xdr:from>
    <xdr:to>
      <xdr:col>2</xdr:col>
      <xdr:colOff>365760</xdr:colOff>
      <xdr:row>18</xdr:row>
      <xdr:rowOff>144780</xdr:rowOff>
    </xdr:to>
    <xdr:pic>
      <xdr:nvPicPr>
        <xdr:cNvPr id="7" name="Obrázek 6" descr="https://www.padlo.cz/uploads/kilometrazLegenda/1265098761JEZ.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1200" y="3402330"/>
          <a:ext cx="2514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381000</xdr:colOff>
      <xdr:row>18</xdr:row>
      <xdr:rowOff>53340</xdr:rowOff>
    </xdr:from>
    <xdr:to>
      <xdr:col>3</xdr:col>
      <xdr:colOff>0</xdr:colOff>
      <xdr:row>18</xdr:row>
      <xdr:rowOff>129540</xdr:rowOff>
    </xdr:to>
    <xdr:pic>
      <xdr:nvPicPr>
        <xdr:cNvPr id="8" name="Obrázek 7" descr="https://www.padlo.cz/uploads/kilometrazLegenda/1265098882SJZUP.jpg"/>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517900" y="3425190"/>
          <a:ext cx="20955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99060</xdr:colOff>
      <xdr:row>19</xdr:row>
      <xdr:rowOff>45720</xdr:rowOff>
    </xdr:from>
    <xdr:to>
      <xdr:col>2</xdr:col>
      <xdr:colOff>220980</xdr:colOff>
      <xdr:row>19</xdr:row>
      <xdr:rowOff>160020</xdr:rowOff>
    </xdr:to>
    <xdr:pic>
      <xdr:nvPicPr>
        <xdr:cNvPr id="9" name="Obrázek 8" descr="https://www.padlo.cz/uploads/kilometrazLegenda/1265099313MOST_P.jpg"/>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235960" y="3582670"/>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91440</xdr:colOff>
      <xdr:row>20</xdr:row>
      <xdr:rowOff>76200</xdr:rowOff>
    </xdr:from>
    <xdr:to>
      <xdr:col>2</xdr:col>
      <xdr:colOff>228600</xdr:colOff>
      <xdr:row>20</xdr:row>
      <xdr:rowOff>190500</xdr:rowOff>
    </xdr:to>
    <xdr:pic>
      <xdr:nvPicPr>
        <xdr:cNvPr id="10" name="Obrázek 9" descr="https://www.padlo.cz/uploads/kilometrazLegenda/1265986867MOST_S.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228340" y="377825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251460</xdr:colOff>
      <xdr:row>20</xdr:row>
      <xdr:rowOff>76200</xdr:rowOff>
    </xdr:from>
    <xdr:to>
      <xdr:col>2</xdr:col>
      <xdr:colOff>358140</xdr:colOff>
      <xdr:row>20</xdr:row>
      <xdr:rowOff>190500</xdr:rowOff>
    </xdr:to>
    <xdr:pic>
      <xdr:nvPicPr>
        <xdr:cNvPr id="11" name="Obrázek 10" descr="https://www.padlo.cz/uploads/kilometrazLegenda/1265098961PITI.jpg"/>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388360" y="3778250"/>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388620</xdr:colOff>
      <xdr:row>20</xdr:row>
      <xdr:rowOff>83820</xdr:rowOff>
    </xdr:from>
    <xdr:to>
      <xdr:col>2</xdr:col>
      <xdr:colOff>510540</xdr:colOff>
      <xdr:row>20</xdr:row>
      <xdr:rowOff>198120</xdr:rowOff>
    </xdr:to>
    <xdr:pic>
      <xdr:nvPicPr>
        <xdr:cNvPr id="12" name="Obrázek 11" descr="https://www.padlo.cz/uploads/kilometrazLegenda/1265098921TABORISTE.jpg"/>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525520" y="3785870"/>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53340</xdr:colOff>
      <xdr:row>23</xdr:row>
      <xdr:rowOff>38100</xdr:rowOff>
    </xdr:from>
    <xdr:to>
      <xdr:col>2</xdr:col>
      <xdr:colOff>175260</xdr:colOff>
      <xdr:row>23</xdr:row>
      <xdr:rowOff>152400</xdr:rowOff>
    </xdr:to>
    <xdr:pic>
      <xdr:nvPicPr>
        <xdr:cNvPr id="13" name="Obrázek 12" descr="https://www.padlo.cz/uploads/kilometrazLegenda/1265099313MOST_P.jpg"/>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190240" y="4425950"/>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228600</xdr:colOff>
      <xdr:row>23</xdr:row>
      <xdr:rowOff>60960</xdr:rowOff>
    </xdr:from>
    <xdr:to>
      <xdr:col>2</xdr:col>
      <xdr:colOff>419100</xdr:colOff>
      <xdr:row>23</xdr:row>
      <xdr:rowOff>137160</xdr:rowOff>
    </xdr:to>
    <xdr:pic>
      <xdr:nvPicPr>
        <xdr:cNvPr id="14" name="Obrázek 13" descr="https://www.padlo.cz/uploads/kilometrazLegenda/1265098882SJZUP.jpg"/>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365500" y="4448810"/>
          <a:ext cx="1905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457200</xdr:colOff>
      <xdr:row>23</xdr:row>
      <xdr:rowOff>45720</xdr:rowOff>
    </xdr:from>
    <xdr:to>
      <xdr:col>3</xdr:col>
      <xdr:colOff>1905</xdr:colOff>
      <xdr:row>23</xdr:row>
      <xdr:rowOff>160020</xdr:rowOff>
    </xdr:to>
    <xdr:pic>
      <xdr:nvPicPr>
        <xdr:cNvPr id="15" name="Obrázek 14" descr="https://www.padlo.cz/uploads/kilometrazLegenda/1265098961PITI.jpg"/>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594100" y="4433570"/>
          <a:ext cx="135255"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106680</xdr:colOff>
      <xdr:row>24</xdr:row>
      <xdr:rowOff>30480</xdr:rowOff>
    </xdr:from>
    <xdr:to>
      <xdr:col>2</xdr:col>
      <xdr:colOff>228600</xdr:colOff>
      <xdr:row>24</xdr:row>
      <xdr:rowOff>144780</xdr:rowOff>
    </xdr:to>
    <xdr:pic>
      <xdr:nvPicPr>
        <xdr:cNvPr id="16" name="Obrázek 15" descr="https://www.padlo.cz/uploads/kilometrazLegenda/1265099356MOST_Z.jpg"/>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243580" y="4583430"/>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266700</xdr:colOff>
      <xdr:row>24</xdr:row>
      <xdr:rowOff>60960</xdr:rowOff>
    </xdr:from>
    <xdr:to>
      <xdr:col>2</xdr:col>
      <xdr:colOff>457200</xdr:colOff>
      <xdr:row>24</xdr:row>
      <xdr:rowOff>137160</xdr:rowOff>
    </xdr:to>
    <xdr:pic>
      <xdr:nvPicPr>
        <xdr:cNvPr id="17" name="Obrázek 16" descr="https://www.padlo.cz/uploads/kilometrazLegenda/1265098882SJZUP.jpg"/>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403600" y="4613910"/>
          <a:ext cx="1905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91440</xdr:colOff>
      <xdr:row>25</xdr:row>
      <xdr:rowOff>38100</xdr:rowOff>
    </xdr:from>
    <xdr:to>
      <xdr:col>2</xdr:col>
      <xdr:colOff>228600</xdr:colOff>
      <xdr:row>25</xdr:row>
      <xdr:rowOff>152400</xdr:rowOff>
    </xdr:to>
    <xdr:pic>
      <xdr:nvPicPr>
        <xdr:cNvPr id="18" name="Obrázek 17" descr="https://www.padlo.cz/uploads/kilometrazLegenda/1265986867MOST_S.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228340" y="475615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60960</xdr:colOff>
      <xdr:row>26</xdr:row>
      <xdr:rowOff>45720</xdr:rowOff>
    </xdr:from>
    <xdr:to>
      <xdr:col>2</xdr:col>
      <xdr:colOff>198120</xdr:colOff>
      <xdr:row>26</xdr:row>
      <xdr:rowOff>160020</xdr:rowOff>
    </xdr:to>
    <xdr:pic>
      <xdr:nvPicPr>
        <xdr:cNvPr id="19" name="Obrázek 18" descr="https://www.padlo.cz/uploads/kilometrazLegenda/1265986867MOST_S.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97860" y="492887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236220</xdr:colOff>
      <xdr:row>26</xdr:row>
      <xdr:rowOff>22860</xdr:rowOff>
    </xdr:from>
    <xdr:to>
      <xdr:col>2</xdr:col>
      <xdr:colOff>358140</xdr:colOff>
      <xdr:row>26</xdr:row>
      <xdr:rowOff>137160</xdr:rowOff>
    </xdr:to>
    <xdr:pic>
      <xdr:nvPicPr>
        <xdr:cNvPr id="20" name="Obrázek 19" descr="https://www.padlo.cz/uploads/kilometrazLegenda/1265098921TABORISTE.jpg"/>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373120" y="4906010"/>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388620</xdr:colOff>
      <xdr:row>26</xdr:row>
      <xdr:rowOff>38100</xdr:rowOff>
    </xdr:from>
    <xdr:to>
      <xdr:col>2</xdr:col>
      <xdr:colOff>495300</xdr:colOff>
      <xdr:row>26</xdr:row>
      <xdr:rowOff>152400</xdr:rowOff>
    </xdr:to>
    <xdr:pic>
      <xdr:nvPicPr>
        <xdr:cNvPr id="21" name="Obrázek 20" descr="https://www.padlo.cz/uploads/kilometrazLegenda/1265098961PITI.jpg"/>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525520" y="4921250"/>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68580</xdr:colOff>
      <xdr:row>11</xdr:row>
      <xdr:rowOff>53340</xdr:rowOff>
    </xdr:from>
    <xdr:to>
      <xdr:col>2</xdr:col>
      <xdr:colOff>205740</xdr:colOff>
      <xdr:row>11</xdr:row>
      <xdr:rowOff>158115</xdr:rowOff>
    </xdr:to>
    <xdr:pic>
      <xdr:nvPicPr>
        <xdr:cNvPr id="22" name="Obrázek 21" descr="https://www.padlo.cz/uploads/kilometrazLegenda/1265986867MOST_S.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205480" y="1964690"/>
          <a:ext cx="137160"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38100</xdr:colOff>
      <xdr:row>13</xdr:row>
      <xdr:rowOff>45720</xdr:rowOff>
    </xdr:from>
    <xdr:to>
      <xdr:col>2</xdr:col>
      <xdr:colOff>175260</xdr:colOff>
      <xdr:row>13</xdr:row>
      <xdr:rowOff>160020</xdr:rowOff>
    </xdr:to>
    <xdr:pic>
      <xdr:nvPicPr>
        <xdr:cNvPr id="23" name="Obrázek 22" descr="https://www.padlo.cz/uploads/kilometrazLegenda/1265986867MOST_S.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75000" y="243967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38100</xdr:colOff>
      <xdr:row>14</xdr:row>
      <xdr:rowOff>45720</xdr:rowOff>
    </xdr:from>
    <xdr:to>
      <xdr:col>2</xdr:col>
      <xdr:colOff>175260</xdr:colOff>
      <xdr:row>14</xdr:row>
      <xdr:rowOff>160020</xdr:rowOff>
    </xdr:to>
    <xdr:pic>
      <xdr:nvPicPr>
        <xdr:cNvPr id="24" name="Obrázek 23" descr="https://www.padlo.cz/uploads/kilometrazLegenda/1265986867MOST_S.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75000" y="260477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60960</xdr:colOff>
      <xdr:row>15</xdr:row>
      <xdr:rowOff>45720</xdr:rowOff>
    </xdr:from>
    <xdr:to>
      <xdr:col>2</xdr:col>
      <xdr:colOff>198120</xdr:colOff>
      <xdr:row>15</xdr:row>
      <xdr:rowOff>160020</xdr:rowOff>
    </xdr:to>
    <xdr:pic>
      <xdr:nvPicPr>
        <xdr:cNvPr id="25" name="Obrázek 24" descr="https://www.padlo.cz/uploads/kilometrazLegenda/1265986867MOST_S.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97860" y="292227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99060</xdr:colOff>
      <xdr:row>19</xdr:row>
      <xdr:rowOff>10478</xdr:rowOff>
    </xdr:to>
    <xdr:pic>
      <xdr:nvPicPr>
        <xdr:cNvPr id="26" name="Obrázek 25" descr="https://www.padlo.cz/uploads/kilometrazLegenda/1265098775PRENOS.jp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flipH="1">
          <a:off x="3136900" y="3371850"/>
          <a:ext cx="99060" cy="1755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53340</xdr:colOff>
      <xdr:row>21</xdr:row>
      <xdr:rowOff>45720</xdr:rowOff>
    </xdr:from>
    <xdr:to>
      <xdr:col>2</xdr:col>
      <xdr:colOff>175260</xdr:colOff>
      <xdr:row>21</xdr:row>
      <xdr:rowOff>160020</xdr:rowOff>
    </xdr:to>
    <xdr:pic>
      <xdr:nvPicPr>
        <xdr:cNvPr id="27" name="Obrázek 26" descr="https://www.padlo.cz/uploads/kilometrazLegenda/1265099313MOST_P.jpg"/>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190240" y="4103370"/>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22860</xdr:colOff>
      <xdr:row>22</xdr:row>
      <xdr:rowOff>38100</xdr:rowOff>
    </xdr:from>
    <xdr:to>
      <xdr:col>2</xdr:col>
      <xdr:colOff>274320</xdr:colOff>
      <xdr:row>22</xdr:row>
      <xdr:rowOff>152400</xdr:rowOff>
    </xdr:to>
    <xdr:pic>
      <xdr:nvPicPr>
        <xdr:cNvPr id="28" name="Obrázek 27" descr="https://www.padlo.cz/uploads/kilometrazLegenda/1265098761JEZ.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9760" y="4260850"/>
          <a:ext cx="2514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312420</xdr:colOff>
      <xdr:row>22</xdr:row>
      <xdr:rowOff>53340</xdr:rowOff>
    </xdr:from>
    <xdr:to>
      <xdr:col>2</xdr:col>
      <xdr:colOff>502920</xdr:colOff>
      <xdr:row>22</xdr:row>
      <xdr:rowOff>129540</xdr:rowOff>
    </xdr:to>
    <xdr:pic>
      <xdr:nvPicPr>
        <xdr:cNvPr id="29" name="Obrázek 28" descr="https://www.padlo.cz/uploads/kilometrazLegenda/1265098882SJZUP.jpg"/>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449320" y="4276090"/>
          <a:ext cx="1905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60960</xdr:colOff>
      <xdr:row>28</xdr:row>
      <xdr:rowOff>45720</xdr:rowOff>
    </xdr:from>
    <xdr:to>
      <xdr:col>2</xdr:col>
      <xdr:colOff>198120</xdr:colOff>
      <xdr:row>28</xdr:row>
      <xdr:rowOff>160020</xdr:rowOff>
    </xdr:to>
    <xdr:pic>
      <xdr:nvPicPr>
        <xdr:cNvPr id="30" name="Obrázek 29" descr="https://www.padlo.cz/uploads/kilometrazLegenda/1265986867MOST_S.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97860" y="546227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236220</xdr:colOff>
      <xdr:row>28</xdr:row>
      <xdr:rowOff>22860</xdr:rowOff>
    </xdr:from>
    <xdr:to>
      <xdr:col>2</xdr:col>
      <xdr:colOff>358140</xdr:colOff>
      <xdr:row>28</xdr:row>
      <xdr:rowOff>137160</xdr:rowOff>
    </xdr:to>
    <xdr:pic>
      <xdr:nvPicPr>
        <xdr:cNvPr id="31" name="Obrázek 30" descr="https://www.padlo.cz/uploads/kilometrazLegenda/1265098921TABORISTE.jpg"/>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373120" y="5439410"/>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388620</xdr:colOff>
      <xdr:row>28</xdr:row>
      <xdr:rowOff>38100</xdr:rowOff>
    </xdr:from>
    <xdr:to>
      <xdr:col>2</xdr:col>
      <xdr:colOff>495300</xdr:colOff>
      <xdr:row>28</xdr:row>
      <xdr:rowOff>152400</xdr:rowOff>
    </xdr:to>
    <xdr:pic>
      <xdr:nvPicPr>
        <xdr:cNvPr id="32" name="Obrázek 31" descr="https://www.padlo.cz/uploads/kilometrazLegenda/1265098961PITI.jpg"/>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525520" y="5454650"/>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76200</xdr:colOff>
      <xdr:row>29</xdr:row>
      <xdr:rowOff>45720</xdr:rowOff>
    </xdr:from>
    <xdr:to>
      <xdr:col>2</xdr:col>
      <xdr:colOff>198120</xdr:colOff>
      <xdr:row>29</xdr:row>
      <xdr:rowOff>160020</xdr:rowOff>
    </xdr:to>
    <xdr:pic>
      <xdr:nvPicPr>
        <xdr:cNvPr id="33" name="Obrázek 32" descr="https://www.padlo.cz/uploads/kilometrazLegenda/1265099313MOST_P.jpg"/>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213100" y="5786120"/>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60960</xdr:colOff>
      <xdr:row>30</xdr:row>
      <xdr:rowOff>45720</xdr:rowOff>
    </xdr:from>
    <xdr:to>
      <xdr:col>2</xdr:col>
      <xdr:colOff>198120</xdr:colOff>
      <xdr:row>30</xdr:row>
      <xdr:rowOff>160020</xdr:rowOff>
    </xdr:to>
    <xdr:pic>
      <xdr:nvPicPr>
        <xdr:cNvPr id="34" name="Obrázek 33" descr="https://www.padlo.cz/uploads/kilometrazLegenda/1265986867MOST_S.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97860" y="598297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38100</xdr:colOff>
      <xdr:row>31</xdr:row>
      <xdr:rowOff>53340</xdr:rowOff>
    </xdr:from>
    <xdr:to>
      <xdr:col>2</xdr:col>
      <xdr:colOff>289560</xdr:colOff>
      <xdr:row>31</xdr:row>
      <xdr:rowOff>167640</xdr:rowOff>
    </xdr:to>
    <xdr:pic>
      <xdr:nvPicPr>
        <xdr:cNvPr id="38" name="Obrázek 37" descr="https://www.padlo.cz/uploads/kilometrazLegenda/1265098761JEZ.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75000" y="6320790"/>
          <a:ext cx="2514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350520</xdr:colOff>
      <xdr:row>31</xdr:row>
      <xdr:rowOff>60960</xdr:rowOff>
    </xdr:from>
    <xdr:to>
      <xdr:col>2</xdr:col>
      <xdr:colOff>541020</xdr:colOff>
      <xdr:row>31</xdr:row>
      <xdr:rowOff>137160</xdr:rowOff>
    </xdr:to>
    <xdr:pic>
      <xdr:nvPicPr>
        <xdr:cNvPr id="39" name="Obrázek 38" descr="https://www.padlo.cz/uploads/kilometrazLegenda/1265098882SJZUP.jpg"/>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487420" y="6328410"/>
          <a:ext cx="1905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83820</xdr:colOff>
      <xdr:row>38</xdr:row>
      <xdr:rowOff>0</xdr:rowOff>
    </xdr:from>
    <xdr:ext cx="137160" cy="114300"/>
    <xdr:pic>
      <xdr:nvPicPr>
        <xdr:cNvPr id="40" name="Obrázek 39" descr="https://www.padlo.cz/uploads/kilometrazLegenda/1265099181KEMP.jpg"/>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220720" y="788924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45720</xdr:colOff>
      <xdr:row>38</xdr:row>
      <xdr:rowOff>30480</xdr:rowOff>
    </xdr:from>
    <xdr:to>
      <xdr:col>2</xdr:col>
      <xdr:colOff>182880</xdr:colOff>
      <xdr:row>38</xdr:row>
      <xdr:rowOff>144780</xdr:rowOff>
    </xdr:to>
    <xdr:pic>
      <xdr:nvPicPr>
        <xdr:cNvPr id="41" name="Obrázek 40" descr="https://www.padlo.cz/uploads/kilometrazLegenda/1265986867MOST_S.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82620" y="806958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45720</xdr:colOff>
      <xdr:row>39</xdr:row>
      <xdr:rowOff>38100</xdr:rowOff>
    </xdr:from>
    <xdr:to>
      <xdr:col>2</xdr:col>
      <xdr:colOff>167640</xdr:colOff>
      <xdr:row>39</xdr:row>
      <xdr:rowOff>152400</xdr:rowOff>
    </xdr:to>
    <xdr:pic>
      <xdr:nvPicPr>
        <xdr:cNvPr id="42" name="Obrázek 41" descr="https://www.padlo.cz/uploads/kilometrazLegenda/1265099356MOST_Z.jpg"/>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182620" y="8235950"/>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53340</xdr:colOff>
      <xdr:row>40</xdr:row>
      <xdr:rowOff>15240</xdr:rowOff>
    </xdr:from>
    <xdr:to>
      <xdr:col>2</xdr:col>
      <xdr:colOff>190500</xdr:colOff>
      <xdr:row>40</xdr:row>
      <xdr:rowOff>129540</xdr:rowOff>
    </xdr:to>
    <xdr:pic>
      <xdr:nvPicPr>
        <xdr:cNvPr id="43" name="Obrázek 42" descr="https://www.padlo.cz/uploads/kilometrazLegenda/1265099181KEMP.jpg"/>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190240" y="837184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228600</xdr:colOff>
      <xdr:row>40</xdr:row>
      <xdr:rowOff>30480</xdr:rowOff>
    </xdr:from>
    <xdr:to>
      <xdr:col>2</xdr:col>
      <xdr:colOff>350520</xdr:colOff>
      <xdr:row>40</xdr:row>
      <xdr:rowOff>144780</xdr:rowOff>
    </xdr:to>
    <xdr:pic>
      <xdr:nvPicPr>
        <xdr:cNvPr id="44" name="Obrázek 43" descr="https://www.padlo.cz/uploads/kilometrazLegenda/1265098939UBYTOVANI.jpg"/>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365500" y="8387080"/>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396240</xdr:colOff>
      <xdr:row>40</xdr:row>
      <xdr:rowOff>38100</xdr:rowOff>
    </xdr:from>
    <xdr:to>
      <xdr:col>2</xdr:col>
      <xdr:colOff>533400</xdr:colOff>
      <xdr:row>40</xdr:row>
      <xdr:rowOff>152400</xdr:rowOff>
    </xdr:to>
    <xdr:pic>
      <xdr:nvPicPr>
        <xdr:cNvPr id="45" name="Obrázek 44" descr="https://www.padlo.cz/uploads/kilometrazLegenda/1265099093JIDLO.jpg"/>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3533140" y="839470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527053</xdr:colOff>
      <xdr:row>28</xdr:row>
      <xdr:rowOff>177803</xdr:rowOff>
    </xdr:from>
    <xdr:to>
      <xdr:col>10</xdr:col>
      <xdr:colOff>730250</xdr:colOff>
      <xdr:row>31</xdr:row>
      <xdr:rowOff>22859</xdr:rowOff>
    </xdr:to>
    <xdr:sp macro="" textlink="">
      <xdr:nvSpPr>
        <xdr:cNvPr id="47" name="Šipka doprava se zářezem 46"/>
        <xdr:cNvSpPr/>
      </xdr:nvSpPr>
      <xdr:spPr>
        <a:xfrm rot="5400000" flipV="1">
          <a:off x="9100824" y="5840732"/>
          <a:ext cx="695956" cy="203197"/>
        </a:xfrm>
        <a:prstGeom prst="notch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cs-CZ"/>
        </a:p>
      </xdr:txBody>
    </xdr:sp>
    <xdr:clientData/>
  </xdr:twoCellAnchor>
  <xdr:twoCellAnchor editAs="oneCell">
    <xdr:from>
      <xdr:col>2</xdr:col>
      <xdr:colOff>34290</xdr:colOff>
      <xdr:row>41</xdr:row>
      <xdr:rowOff>8890</xdr:rowOff>
    </xdr:from>
    <xdr:to>
      <xdr:col>2</xdr:col>
      <xdr:colOff>171450</xdr:colOff>
      <xdr:row>41</xdr:row>
      <xdr:rowOff>123190</xdr:rowOff>
    </xdr:to>
    <xdr:pic>
      <xdr:nvPicPr>
        <xdr:cNvPr id="48" name="Obrázek 47" descr="https://www.padlo.cz/uploads/kilometrazLegenda/1265099181KEMP.jpg"/>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171190" y="886714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218440</xdr:colOff>
      <xdr:row>41</xdr:row>
      <xdr:rowOff>19050</xdr:rowOff>
    </xdr:from>
    <xdr:to>
      <xdr:col>2</xdr:col>
      <xdr:colOff>355600</xdr:colOff>
      <xdr:row>41</xdr:row>
      <xdr:rowOff>133350</xdr:rowOff>
    </xdr:to>
    <xdr:pic>
      <xdr:nvPicPr>
        <xdr:cNvPr id="49" name="Obrázek 48" descr="https://www.padlo.cz/uploads/kilometrazLegenda/1265099093JIDLO.jpg"/>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3355340" y="887730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83820</xdr:colOff>
      <xdr:row>7</xdr:row>
      <xdr:rowOff>53340</xdr:rowOff>
    </xdr:from>
    <xdr:to>
      <xdr:col>1</xdr:col>
      <xdr:colOff>335280</xdr:colOff>
      <xdr:row>7</xdr:row>
      <xdr:rowOff>167640</xdr:rowOff>
    </xdr:to>
    <xdr:pic>
      <xdr:nvPicPr>
        <xdr:cNvPr id="13" name="Obrázek 12" descr="https://www.padlo.cz/uploads/kilometrazLegenda/1265098761JEZ.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3420" y="1272540"/>
          <a:ext cx="2514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358140</xdr:colOff>
      <xdr:row>7</xdr:row>
      <xdr:rowOff>7620</xdr:rowOff>
    </xdr:from>
    <xdr:to>
      <xdr:col>1</xdr:col>
      <xdr:colOff>457200</xdr:colOff>
      <xdr:row>7</xdr:row>
      <xdr:rowOff>193358</xdr:rowOff>
    </xdr:to>
    <xdr:pic>
      <xdr:nvPicPr>
        <xdr:cNvPr id="14" name="Obrázek 13" descr="https://www.padlo.cz/uploads/kilometrazLegenda/1265098775PRENOS.jp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flipH="1">
          <a:off x="967740" y="1226820"/>
          <a:ext cx="99060" cy="1857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83820</xdr:colOff>
      <xdr:row>8</xdr:row>
      <xdr:rowOff>60960</xdr:rowOff>
    </xdr:from>
    <xdr:to>
      <xdr:col>1</xdr:col>
      <xdr:colOff>220980</xdr:colOff>
      <xdr:row>8</xdr:row>
      <xdr:rowOff>175260</xdr:rowOff>
    </xdr:to>
    <xdr:pic>
      <xdr:nvPicPr>
        <xdr:cNvPr id="15" name="Obrázek 14" descr="https://www.padlo.cz/uploads/kilometrazLegenda/1265986867MOST_S.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93420" y="148590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114300</xdr:colOff>
      <xdr:row>9</xdr:row>
      <xdr:rowOff>30480</xdr:rowOff>
    </xdr:from>
    <xdr:to>
      <xdr:col>1</xdr:col>
      <xdr:colOff>365760</xdr:colOff>
      <xdr:row>9</xdr:row>
      <xdr:rowOff>144780</xdr:rowOff>
    </xdr:to>
    <xdr:pic>
      <xdr:nvPicPr>
        <xdr:cNvPr id="16" name="Obrázek 15" descr="https://www.padlo.cz/uploads/kilometrazLegenda/1265098761JEZ.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 y="1836420"/>
          <a:ext cx="2514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381000</xdr:colOff>
      <xdr:row>9</xdr:row>
      <xdr:rowOff>53340</xdr:rowOff>
    </xdr:from>
    <xdr:to>
      <xdr:col>1</xdr:col>
      <xdr:colOff>571500</xdr:colOff>
      <xdr:row>9</xdr:row>
      <xdr:rowOff>129540</xdr:rowOff>
    </xdr:to>
    <xdr:pic>
      <xdr:nvPicPr>
        <xdr:cNvPr id="17" name="Obrázek 16" descr="https://www.padlo.cz/uploads/kilometrazLegenda/1265098882SJZUP.jpg"/>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90600" y="1684020"/>
          <a:ext cx="1905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99060</xdr:colOff>
      <xdr:row>10</xdr:row>
      <xdr:rowOff>45720</xdr:rowOff>
    </xdr:from>
    <xdr:to>
      <xdr:col>1</xdr:col>
      <xdr:colOff>220980</xdr:colOff>
      <xdr:row>10</xdr:row>
      <xdr:rowOff>160020</xdr:rowOff>
    </xdr:to>
    <xdr:pic>
      <xdr:nvPicPr>
        <xdr:cNvPr id="18" name="Obrázek 17" descr="https://www.padlo.cz/uploads/kilometrazLegenda/1265099313MOST_P.jpg"/>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08660" y="1882140"/>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91440</xdr:colOff>
      <xdr:row>11</xdr:row>
      <xdr:rowOff>76200</xdr:rowOff>
    </xdr:from>
    <xdr:to>
      <xdr:col>1</xdr:col>
      <xdr:colOff>228600</xdr:colOff>
      <xdr:row>11</xdr:row>
      <xdr:rowOff>190500</xdr:rowOff>
    </xdr:to>
    <xdr:pic>
      <xdr:nvPicPr>
        <xdr:cNvPr id="20" name="Obrázek 19" descr="https://www.padlo.cz/uploads/kilometrazLegenda/1265986867MOST_S.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01040" y="211836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251460</xdr:colOff>
      <xdr:row>11</xdr:row>
      <xdr:rowOff>76200</xdr:rowOff>
    </xdr:from>
    <xdr:to>
      <xdr:col>1</xdr:col>
      <xdr:colOff>358140</xdr:colOff>
      <xdr:row>11</xdr:row>
      <xdr:rowOff>190500</xdr:rowOff>
    </xdr:to>
    <xdr:pic>
      <xdr:nvPicPr>
        <xdr:cNvPr id="21" name="Obrázek 20" descr="https://www.padlo.cz/uploads/kilometrazLegenda/1265098961PITI.jpg"/>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61060" y="2118360"/>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388620</xdr:colOff>
      <xdr:row>11</xdr:row>
      <xdr:rowOff>83820</xdr:rowOff>
    </xdr:from>
    <xdr:to>
      <xdr:col>1</xdr:col>
      <xdr:colOff>510540</xdr:colOff>
      <xdr:row>11</xdr:row>
      <xdr:rowOff>198120</xdr:rowOff>
    </xdr:to>
    <xdr:pic>
      <xdr:nvPicPr>
        <xdr:cNvPr id="23" name="Obrázek 22" descr="https://www.padlo.cz/uploads/kilometrazLegenda/1265098921TABORISTE.jpg"/>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98220" y="2125980"/>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53340</xdr:colOff>
      <xdr:row>14</xdr:row>
      <xdr:rowOff>38100</xdr:rowOff>
    </xdr:from>
    <xdr:to>
      <xdr:col>1</xdr:col>
      <xdr:colOff>175260</xdr:colOff>
      <xdr:row>14</xdr:row>
      <xdr:rowOff>152400</xdr:rowOff>
    </xdr:to>
    <xdr:pic>
      <xdr:nvPicPr>
        <xdr:cNvPr id="40" name="Obrázek 39" descr="https://www.padlo.cz/uploads/kilometrazLegenda/1265099313MOST_P.jpg"/>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62940" y="2903220"/>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228600</xdr:colOff>
      <xdr:row>14</xdr:row>
      <xdr:rowOff>60960</xdr:rowOff>
    </xdr:from>
    <xdr:to>
      <xdr:col>1</xdr:col>
      <xdr:colOff>419100</xdr:colOff>
      <xdr:row>14</xdr:row>
      <xdr:rowOff>137160</xdr:rowOff>
    </xdr:to>
    <xdr:pic>
      <xdr:nvPicPr>
        <xdr:cNvPr id="41" name="Obrázek 40" descr="https://www.padlo.cz/uploads/kilometrazLegenda/1265098882SJZUP.jpg"/>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38200" y="2926080"/>
          <a:ext cx="1905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457200</xdr:colOff>
      <xdr:row>14</xdr:row>
      <xdr:rowOff>45720</xdr:rowOff>
    </xdr:from>
    <xdr:to>
      <xdr:col>1</xdr:col>
      <xdr:colOff>563880</xdr:colOff>
      <xdr:row>14</xdr:row>
      <xdr:rowOff>160020</xdr:rowOff>
    </xdr:to>
    <xdr:pic>
      <xdr:nvPicPr>
        <xdr:cNvPr id="42" name="Obrázek 41" descr="https://www.padlo.cz/uploads/kilometrazLegenda/1265098961PITI.jpg"/>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066800" y="2910840"/>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106680</xdr:colOff>
      <xdr:row>15</xdr:row>
      <xdr:rowOff>30480</xdr:rowOff>
    </xdr:from>
    <xdr:to>
      <xdr:col>1</xdr:col>
      <xdr:colOff>228600</xdr:colOff>
      <xdr:row>15</xdr:row>
      <xdr:rowOff>144780</xdr:rowOff>
    </xdr:to>
    <xdr:pic>
      <xdr:nvPicPr>
        <xdr:cNvPr id="43" name="Obrázek 42" descr="https://www.padlo.cz/uploads/kilometrazLegenda/1265099356MOST_Z.jpg"/>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16280" y="3101340"/>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266700</xdr:colOff>
      <xdr:row>15</xdr:row>
      <xdr:rowOff>60960</xdr:rowOff>
    </xdr:from>
    <xdr:to>
      <xdr:col>1</xdr:col>
      <xdr:colOff>457200</xdr:colOff>
      <xdr:row>15</xdr:row>
      <xdr:rowOff>137160</xdr:rowOff>
    </xdr:to>
    <xdr:pic>
      <xdr:nvPicPr>
        <xdr:cNvPr id="44" name="Obrázek 43" descr="https://www.padlo.cz/uploads/kilometrazLegenda/1265098882SJZUP.jpg"/>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6300" y="3131820"/>
          <a:ext cx="1905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91440</xdr:colOff>
      <xdr:row>16</xdr:row>
      <xdr:rowOff>38100</xdr:rowOff>
    </xdr:from>
    <xdr:to>
      <xdr:col>1</xdr:col>
      <xdr:colOff>228600</xdr:colOff>
      <xdr:row>16</xdr:row>
      <xdr:rowOff>152400</xdr:rowOff>
    </xdr:to>
    <xdr:pic>
      <xdr:nvPicPr>
        <xdr:cNvPr id="45" name="Obrázek 44" descr="https://www.padlo.cz/uploads/kilometrazLegenda/1265986867MOST_S.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01040" y="331470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60960</xdr:colOff>
      <xdr:row>17</xdr:row>
      <xdr:rowOff>45720</xdr:rowOff>
    </xdr:from>
    <xdr:to>
      <xdr:col>1</xdr:col>
      <xdr:colOff>198120</xdr:colOff>
      <xdr:row>17</xdr:row>
      <xdr:rowOff>160020</xdr:rowOff>
    </xdr:to>
    <xdr:pic>
      <xdr:nvPicPr>
        <xdr:cNvPr id="46" name="Obrázek 45" descr="https://www.padlo.cz/uploads/kilometrazLegenda/1265986867MOST_S.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70560" y="352806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236220</xdr:colOff>
      <xdr:row>17</xdr:row>
      <xdr:rowOff>22860</xdr:rowOff>
    </xdr:from>
    <xdr:to>
      <xdr:col>1</xdr:col>
      <xdr:colOff>358140</xdr:colOff>
      <xdr:row>17</xdr:row>
      <xdr:rowOff>137160</xdr:rowOff>
    </xdr:to>
    <xdr:pic>
      <xdr:nvPicPr>
        <xdr:cNvPr id="49" name="Obrázek 48" descr="https://www.padlo.cz/uploads/kilometrazLegenda/1265098921TABORISTE.jpg"/>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45820" y="3505200"/>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388620</xdr:colOff>
      <xdr:row>17</xdr:row>
      <xdr:rowOff>38100</xdr:rowOff>
    </xdr:from>
    <xdr:to>
      <xdr:col>1</xdr:col>
      <xdr:colOff>495300</xdr:colOff>
      <xdr:row>17</xdr:row>
      <xdr:rowOff>152400</xdr:rowOff>
    </xdr:to>
    <xdr:pic>
      <xdr:nvPicPr>
        <xdr:cNvPr id="50" name="Obrázek 49" descr="https://www.padlo.cz/uploads/kilometrazLegenda/1265098961PITI.jpg"/>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98220" y="3520440"/>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76200</xdr:colOff>
      <xdr:row>18</xdr:row>
      <xdr:rowOff>45720</xdr:rowOff>
    </xdr:from>
    <xdr:to>
      <xdr:col>1</xdr:col>
      <xdr:colOff>198120</xdr:colOff>
      <xdr:row>18</xdr:row>
      <xdr:rowOff>160020</xdr:rowOff>
    </xdr:to>
    <xdr:pic>
      <xdr:nvPicPr>
        <xdr:cNvPr id="52" name="Obrázek 51" descr="https://www.padlo.cz/uploads/kilometrazLegenda/1265099313MOST_P.jpg"/>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85800" y="3733800"/>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60960</xdr:colOff>
      <xdr:row>19</xdr:row>
      <xdr:rowOff>45720</xdr:rowOff>
    </xdr:from>
    <xdr:to>
      <xdr:col>1</xdr:col>
      <xdr:colOff>198120</xdr:colOff>
      <xdr:row>19</xdr:row>
      <xdr:rowOff>160020</xdr:rowOff>
    </xdr:to>
    <xdr:pic>
      <xdr:nvPicPr>
        <xdr:cNvPr id="53" name="Obrázek 52" descr="https://www.padlo.cz/uploads/kilometrazLegenda/1265986867MOST_S.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70560" y="393954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45720</xdr:colOff>
      <xdr:row>21</xdr:row>
      <xdr:rowOff>60960</xdr:rowOff>
    </xdr:from>
    <xdr:to>
      <xdr:col>1</xdr:col>
      <xdr:colOff>106680</xdr:colOff>
      <xdr:row>21</xdr:row>
      <xdr:rowOff>175260</xdr:rowOff>
    </xdr:to>
    <xdr:pic>
      <xdr:nvPicPr>
        <xdr:cNvPr id="54" name="Obrázek 53" descr="https://www.padlo.cz/uploads/kilometrazLegenda/1265098775PRENOS.jp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55320" y="4160520"/>
          <a:ext cx="609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137160</xdr:colOff>
      <xdr:row>21</xdr:row>
      <xdr:rowOff>45720</xdr:rowOff>
    </xdr:from>
    <xdr:to>
      <xdr:col>1</xdr:col>
      <xdr:colOff>388620</xdr:colOff>
      <xdr:row>21</xdr:row>
      <xdr:rowOff>160020</xdr:rowOff>
    </xdr:to>
    <xdr:pic>
      <xdr:nvPicPr>
        <xdr:cNvPr id="55" name="Obrázek 54" descr="https://www.padlo.cz/uploads/kilometrazLegenda/1265098761JEZ.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6760" y="4145280"/>
          <a:ext cx="2514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419100</xdr:colOff>
      <xdr:row>21</xdr:row>
      <xdr:rowOff>53340</xdr:rowOff>
    </xdr:from>
    <xdr:to>
      <xdr:col>2</xdr:col>
      <xdr:colOff>0</xdr:colOff>
      <xdr:row>21</xdr:row>
      <xdr:rowOff>129540</xdr:rowOff>
    </xdr:to>
    <xdr:pic>
      <xdr:nvPicPr>
        <xdr:cNvPr id="56" name="Obrázek 55" descr="https://www.padlo.cz/uploads/kilometrazLegenda/1265098882SJZUP.jpg"/>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28700" y="4152900"/>
          <a:ext cx="1905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68580</xdr:colOff>
      <xdr:row>2</xdr:row>
      <xdr:rowOff>53340</xdr:rowOff>
    </xdr:from>
    <xdr:to>
      <xdr:col>1</xdr:col>
      <xdr:colOff>205740</xdr:colOff>
      <xdr:row>2</xdr:row>
      <xdr:rowOff>167640</xdr:rowOff>
    </xdr:to>
    <xdr:pic>
      <xdr:nvPicPr>
        <xdr:cNvPr id="61" name="Obrázek 60" descr="https://www.padlo.cz/uploads/kilometrazLegenda/1265986867MOST_S.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78180" y="47244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45720</xdr:colOff>
      <xdr:row>4</xdr:row>
      <xdr:rowOff>45720</xdr:rowOff>
    </xdr:from>
    <xdr:to>
      <xdr:col>1</xdr:col>
      <xdr:colOff>182880</xdr:colOff>
      <xdr:row>4</xdr:row>
      <xdr:rowOff>160020</xdr:rowOff>
    </xdr:to>
    <xdr:pic>
      <xdr:nvPicPr>
        <xdr:cNvPr id="62" name="Obrázek 61" descr="https://www.padlo.cz/uploads/kilometrazLegenda/1265986867MOST_S.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55320" y="86106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5</xdr:row>
      <xdr:rowOff>45720</xdr:rowOff>
    </xdr:from>
    <xdr:to>
      <xdr:col>1</xdr:col>
      <xdr:colOff>175260</xdr:colOff>
      <xdr:row>5</xdr:row>
      <xdr:rowOff>160020</xdr:rowOff>
    </xdr:to>
    <xdr:pic>
      <xdr:nvPicPr>
        <xdr:cNvPr id="63" name="Obrázek 62" descr="https://www.padlo.cz/uploads/kilometrazLegenda/1265986867MOST_S.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7700" y="105918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60960</xdr:colOff>
      <xdr:row>6</xdr:row>
      <xdr:rowOff>45720</xdr:rowOff>
    </xdr:from>
    <xdr:to>
      <xdr:col>1</xdr:col>
      <xdr:colOff>198120</xdr:colOff>
      <xdr:row>6</xdr:row>
      <xdr:rowOff>160020</xdr:rowOff>
    </xdr:to>
    <xdr:pic>
      <xdr:nvPicPr>
        <xdr:cNvPr id="64" name="Obrázek 63" descr="https://www.padlo.cz/uploads/kilometrazLegenda/1265986867MOST_S.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70560" y="125730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99060</xdr:colOff>
      <xdr:row>9</xdr:row>
      <xdr:rowOff>185738</xdr:rowOff>
    </xdr:to>
    <xdr:pic>
      <xdr:nvPicPr>
        <xdr:cNvPr id="65" name="Obrázek 64" descr="https://www.padlo.cz/uploads/kilometrazLegenda/1265098775PRENOS.jp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flipH="1">
          <a:off x="609600" y="1805940"/>
          <a:ext cx="99060" cy="1857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53340</xdr:colOff>
      <xdr:row>12</xdr:row>
      <xdr:rowOff>45720</xdr:rowOff>
    </xdr:from>
    <xdr:to>
      <xdr:col>1</xdr:col>
      <xdr:colOff>175260</xdr:colOff>
      <xdr:row>12</xdr:row>
      <xdr:rowOff>160020</xdr:rowOff>
    </xdr:to>
    <xdr:pic>
      <xdr:nvPicPr>
        <xdr:cNvPr id="66" name="Obrázek 65" descr="https://www.padlo.cz/uploads/kilometrazLegenda/1265099313MOST_P.jpg"/>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62940" y="2842260"/>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22860</xdr:colOff>
      <xdr:row>13</xdr:row>
      <xdr:rowOff>38100</xdr:rowOff>
    </xdr:from>
    <xdr:to>
      <xdr:col>1</xdr:col>
      <xdr:colOff>274320</xdr:colOff>
      <xdr:row>13</xdr:row>
      <xdr:rowOff>152400</xdr:rowOff>
    </xdr:to>
    <xdr:pic>
      <xdr:nvPicPr>
        <xdr:cNvPr id="67" name="Obrázek 66" descr="https://www.padlo.cz/uploads/kilometrazLegenda/1265098761JEZ.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 y="3032760"/>
          <a:ext cx="2514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312420</xdr:colOff>
      <xdr:row>13</xdr:row>
      <xdr:rowOff>53340</xdr:rowOff>
    </xdr:from>
    <xdr:to>
      <xdr:col>1</xdr:col>
      <xdr:colOff>502920</xdr:colOff>
      <xdr:row>13</xdr:row>
      <xdr:rowOff>129540</xdr:rowOff>
    </xdr:to>
    <xdr:pic>
      <xdr:nvPicPr>
        <xdr:cNvPr id="68" name="Obrázek 67" descr="https://www.padlo.cz/uploads/kilometrazLegenda/1265098882SJZUP.jpg"/>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22020" y="3048000"/>
          <a:ext cx="1905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20</xdr:row>
      <xdr:rowOff>53340</xdr:rowOff>
    </xdr:from>
    <xdr:to>
      <xdr:col>1</xdr:col>
      <xdr:colOff>289560</xdr:colOff>
      <xdr:row>20</xdr:row>
      <xdr:rowOff>167640</xdr:rowOff>
    </xdr:to>
    <xdr:pic>
      <xdr:nvPicPr>
        <xdr:cNvPr id="69" name="Obrázek 68" descr="https://www.padlo.cz/uploads/kilometrazLegenda/1265098761JEZ.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4434840"/>
          <a:ext cx="2514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350520</xdr:colOff>
      <xdr:row>20</xdr:row>
      <xdr:rowOff>60960</xdr:rowOff>
    </xdr:from>
    <xdr:to>
      <xdr:col>1</xdr:col>
      <xdr:colOff>541020</xdr:colOff>
      <xdr:row>20</xdr:row>
      <xdr:rowOff>137160</xdr:rowOff>
    </xdr:to>
    <xdr:pic>
      <xdr:nvPicPr>
        <xdr:cNvPr id="70" name="Obrázek 69" descr="https://www.padlo.cz/uploads/kilometrazLegenda/1265098882SJZUP.jpg"/>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0120" y="4442460"/>
          <a:ext cx="1905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60960</xdr:colOff>
      <xdr:row>2</xdr:row>
      <xdr:rowOff>22860</xdr:rowOff>
    </xdr:from>
    <xdr:to>
      <xdr:col>1</xdr:col>
      <xdr:colOff>182880</xdr:colOff>
      <xdr:row>2</xdr:row>
      <xdr:rowOff>137160</xdr:rowOff>
    </xdr:to>
    <xdr:pic>
      <xdr:nvPicPr>
        <xdr:cNvPr id="2" name="Obrázek 1" descr="https://www.padlo.cz/uploads/kilometrazLegenda/1265099356MOST_Z.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 y="762000"/>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228600</xdr:colOff>
      <xdr:row>2</xdr:row>
      <xdr:rowOff>22860</xdr:rowOff>
    </xdr:from>
    <xdr:to>
      <xdr:col>1</xdr:col>
      <xdr:colOff>365760</xdr:colOff>
      <xdr:row>2</xdr:row>
      <xdr:rowOff>137160</xdr:rowOff>
    </xdr:to>
    <xdr:pic>
      <xdr:nvPicPr>
        <xdr:cNvPr id="5" name="Obrázek 4" descr="https://www.padlo.cz/uploads/kilometrazLegenda/1265099093JIDLO.jp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8200" y="76200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22860</xdr:colOff>
      <xdr:row>3</xdr:row>
      <xdr:rowOff>53340</xdr:rowOff>
    </xdr:from>
    <xdr:to>
      <xdr:col>1</xdr:col>
      <xdr:colOff>160020</xdr:colOff>
      <xdr:row>3</xdr:row>
      <xdr:rowOff>167640</xdr:rowOff>
    </xdr:to>
    <xdr:pic>
      <xdr:nvPicPr>
        <xdr:cNvPr id="8" name="Obrázek 7" descr="https://www.padlo.cz/uploads/kilometrazLegenda/1265099181KEMP.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32460" y="120396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6</xdr:row>
      <xdr:rowOff>45720</xdr:rowOff>
    </xdr:from>
    <xdr:to>
      <xdr:col>1</xdr:col>
      <xdr:colOff>228600</xdr:colOff>
      <xdr:row>6</xdr:row>
      <xdr:rowOff>121920</xdr:rowOff>
    </xdr:to>
    <xdr:pic>
      <xdr:nvPicPr>
        <xdr:cNvPr id="11" name="Obrázek 10" descr="https://www.padlo.cz/uploads/kilometrazLegenda/1265098882SJZUP.jpg"/>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47700" y="1813560"/>
          <a:ext cx="1905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76200</xdr:colOff>
      <xdr:row>7</xdr:row>
      <xdr:rowOff>30480</xdr:rowOff>
    </xdr:from>
    <xdr:to>
      <xdr:col>1</xdr:col>
      <xdr:colOff>213360</xdr:colOff>
      <xdr:row>7</xdr:row>
      <xdr:rowOff>144780</xdr:rowOff>
    </xdr:to>
    <xdr:pic>
      <xdr:nvPicPr>
        <xdr:cNvPr id="12" name="Obrázek 11" descr="https://www.padlo.cz/uploads/kilometrazLegenda/1265986867MOST_S.jpg"/>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85800" y="241554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220980</xdr:colOff>
      <xdr:row>7</xdr:row>
      <xdr:rowOff>38100</xdr:rowOff>
    </xdr:from>
    <xdr:to>
      <xdr:col>1</xdr:col>
      <xdr:colOff>358140</xdr:colOff>
      <xdr:row>7</xdr:row>
      <xdr:rowOff>152400</xdr:rowOff>
    </xdr:to>
    <xdr:pic>
      <xdr:nvPicPr>
        <xdr:cNvPr id="13" name="Obrázek 12" descr="https://www.padlo.cz/uploads/kilometrazLegenda/1265099093JIDLO.jp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0580" y="242316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381000</xdr:colOff>
      <xdr:row>7</xdr:row>
      <xdr:rowOff>38100</xdr:rowOff>
    </xdr:from>
    <xdr:to>
      <xdr:col>1</xdr:col>
      <xdr:colOff>487680</xdr:colOff>
      <xdr:row>7</xdr:row>
      <xdr:rowOff>152400</xdr:rowOff>
    </xdr:to>
    <xdr:pic>
      <xdr:nvPicPr>
        <xdr:cNvPr id="14" name="Obrázek 13" descr="https://www.padlo.cz/uploads/kilometrazLegenda/1265098961PITI.jpg"/>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90600" y="2423160"/>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99060</xdr:colOff>
      <xdr:row>8</xdr:row>
      <xdr:rowOff>60960</xdr:rowOff>
    </xdr:from>
    <xdr:to>
      <xdr:col>1</xdr:col>
      <xdr:colOff>160020</xdr:colOff>
      <xdr:row>8</xdr:row>
      <xdr:rowOff>175260</xdr:rowOff>
    </xdr:to>
    <xdr:pic>
      <xdr:nvPicPr>
        <xdr:cNvPr id="22" name="Obrázek 21" descr="https://www.padlo.cz/uploads/kilometrazLegenda/1265098775PRENOS.jpg"/>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08660" y="2651760"/>
          <a:ext cx="609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205740</xdr:colOff>
      <xdr:row>8</xdr:row>
      <xdr:rowOff>60960</xdr:rowOff>
    </xdr:from>
    <xdr:to>
      <xdr:col>1</xdr:col>
      <xdr:colOff>457200</xdr:colOff>
      <xdr:row>8</xdr:row>
      <xdr:rowOff>175260</xdr:rowOff>
    </xdr:to>
    <xdr:pic>
      <xdr:nvPicPr>
        <xdr:cNvPr id="23" name="Obrázek 22" descr="https://www.padlo.cz/uploads/kilometrazLegenda/1265098761JEZ.jpg"/>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5340" y="2651760"/>
          <a:ext cx="2514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83820</xdr:colOff>
      <xdr:row>9</xdr:row>
      <xdr:rowOff>45720</xdr:rowOff>
    </xdr:from>
    <xdr:to>
      <xdr:col>1</xdr:col>
      <xdr:colOff>220980</xdr:colOff>
      <xdr:row>9</xdr:row>
      <xdr:rowOff>160020</xdr:rowOff>
    </xdr:to>
    <xdr:pic>
      <xdr:nvPicPr>
        <xdr:cNvPr id="24" name="Obrázek 23" descr="https://www.padlo.cz/uploads/kilometrazLegenda/1265986867MOST_S.jpg"/>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93420" y="284226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68580</xdr:colOff>
      <xdr:row>10</xdr:row>
      <xdr:rowOff>45720</xdr:rowOff>
    </xdr:from>
    <xdr:to>
      <xdr:col>1</xdr:col>
      <xdr:colOff>320040</xdr:colOff>
      <xdr:row>10</xdr:row>
      <xdr:rowOff>160020</xdr:rowOff>
    </xdr:to>
    <xdr:pic>
      <xdr:nvPicPr>
        <xdr:cNvPr id="25" name="Obrázek 24" descr="https://www.padlo.cz/uploads/kilometrazLegenda/1265098761JEZ.jpg"/>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78180" y="3048000"/>
          <a:ext cx="2514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350520</xdr:colOff>
      <xdr:row>10</xdr:row>
      <xdr:rowOff>30480</xdr:rowOff>
    </xdr:from>
    <xdr:to>
      <xdr:col>1</xdr:col>
      <xdr:colOff>411480</xdr:colOff>
      <xdr:row>10</xdr:row>
      <xdr:rowOff>144780</xdr:rowOff>
    </xdr:to>
    <xdr:pic>
      <xdr:nvPicPr>
        <xdr:cNvPr id="26" name="Obrázek 25" descr="https://www.padlo.cz/uploads/kilometrazLegenda/1265098775PRENOS.jpg"/>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60120" y="3032760"/>
          <a:ext cx="609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441960</xdr:colOff>
      <xdr:row>10</xdr:row>
      <xdr:rowOff>30480</xdr:rowOff>
    </xdr:from>
    <xdr:to>
      <xdr:col>1</xdr:col>
      <xdr:colOff>563880</xdr:colOff>
      <xdr:row>10</xdr:row>
      <xdr:rowOff>144780</xdr:rowOff>
    </xdr:to>
    <xdr:pic>
      <xdr:nvPicPr>
        <xdr:cNvPr id="27" name="Obrázek 26" descr="https://www.padlo.cz/uploads/kilometrazLegenda/1265099313MOST_P.jpg"/>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51560" y="3032760"/>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60960</xdr:colOff>
      <xdr:row>11</xdr:row>
      <xdr:rowOff>38100</xdr:rowOff>
    </xdr:from>
    <xdr:to>
      <xdr:col>1</xdr:col>
      <xdr:colOff>198120</xdr:colOff>
      <xdr:row>11</xdr:row>
      <xdr:rowOff>152400</xdr:rowOff>
    </xdr:to>
    <xdr:pic>
      <xdr:nvPicPr>
        <xdr:cNvPr id="28" name="Obrázek 27" descr="https://www.padlo.cz/uploads/kilometrazLegenda/1265986867MOST_S.jpg"/>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70560" y="324612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213360</xdr:colOff>
      <xdr:row>11</xdr:row>
      <xdr:rowOff>45720</xdr:rowOff>
    </xdr:from>
    <xdr:to>
      <xdr:col>1</xdr:col>
      <xdr:colOff>350520</xdr:colOff>
      <xdr:row>11</xdr:row>
      <xdr:rowOff>160020</xdr:rowOff>
    </xdr:to>
    <xdr:pic>
      <xdr:nvPicPr>
        <xdr:cNvPr id="30" name="Obrázek 29" descr="https://www.padlo.cz/uploads/kilometrazLegenda/1265099093JIDLO.jp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2960" y="325374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365760</xdr:colOff>
      <xdr:row>11</xdr:row>
      <xdr:rowOff>45720</xdr:rowOff>
    </xdr:from>
    <xdr:to>
      <xdr:col>1</xdr:col>
      <xdr:colOff>472440</xdr:colOff>
      <xdr:row>11</xdr:row>
      <xdr:rowOff>160020</xdr:rowOff>
    </xdr:to>
    <xdr:pic>
      <xdr:nvPicPr>
        <xdr:cNvPr id="31" name="Obrázek 30" descr="https://www.padlo.cz/uploads/kilometrazLegenda/1265098961PITI.jpg"/>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75360" y="3253740"/>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60960</xdr:colOff>
      <xdr:row>12</xdr:row>
      <xdr:rowOff>30480</xdr:rowOff>
    </xdr:from>
    <xdr:to>
      <xdr:col>1</xdr:col>
      <xdr:colOff>182880</xdr:colOff>
      <xdr:row>12</xdr:row>
      <xdr:rowOff>144780</xdr:rowOff>
    </xdr:to>
    <xdr:pic>
      <xdr:nvPicPr>
        <xdr:cNvPr id="33" name="Obrázek 32" descr="https://www.padlo.cz/uploads/kilometrazLegenda/1265099313MOST_P.jpg"/>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70560" y="3444240"/>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198120</xdr:colOff>
      <xdr:row>12</xdr:row>
      <xdr:rowOff>38100</xdr:rowOff>
    </xdr:from>
    <xdr:to>
      <xdr:col>1</xdr:col>
      <xdr:colOff>335280</xdr:colOff>
      <xdr:row>12</xdr:row>
      <xdr:rowOff>152400</xdr:rowOff>
    </xdr:to>
    <xdr:pic>
      <xdr:nvPicPr>
        <xdr:cNvPr id="35" name="Obrázek 34" descr="https://www.padlo.cz/uploads/kilometrazLegenda/1265099093JIDLO.jp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7720" y="345186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13</xdr:row>
      <xdr:rowOff>45720</xdr:rowOff>
    </xdr:from>
    <xdr:to>
      <xdr:col>1</xdr:col>
      <xdr:colOff>289560</xdr:colOff>
      <xdr:row>13</xdr:row>
      <xdr:rowOff>160020</xdr:rowOff>
    </xdr:to>
    <xdr:pic>
      <xdr:nvPicPr>
        <xdr:cNvPr id="42" name="Obrázek 41" descr="https://www.padlo.cz/uploads/kilometrazLegenda/1265098761JEZ.jpg"/>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47700" y="3665220"/>
          <a:ext cx="2514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335280</xdr:colOff>
      <xdr:row>13</xdr:row>
      <xdr:rowOff>22860</xdr:rowOff>
    </xdr:from>
    <xdr:to>
      <xdr:col>1</xdr:col>
      <xdr:colOff>396240</xdr:colOff>
      <xdr:row>13</xdr:row>
      <xdr:rowOff>137160</xdr:rowOff>
    </xdr:to>
    <xdr:pic>
      <xdr:nvPicPr>
        <xdr:cNvPr id="43" name="Obrázek 42" descr="https://www.padlo.cz/uploads/kilometrazLegenda/1265098775PRENOS.jpg"/>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44880" y="3642360"/>
          <a:ext cx="609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419100</xdr:colOff>
      <xdr:row>13</xdr:row>
      <xdr:rowOff>22860</xdr:rowOff>
    </xdr:from>
    <xdr:to>
      <xdr:col>1</xdr:col>
      <xdr:colOff>556260</xdr:colOff>
      <xdr:row>13</xdr:row>
      <xdr:rowOff>137160</xdr:rowOff>
    </xdr:to>
    <xdr:pic>
      <xdr:nvPicPr>
        <xdr:cNvPr id="44" name="Obrázek 43" descr="https://www.padlo.cz/uploads/kilometrazLegenda/1265099181KEMP.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28700" y="364236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45720</xdr:colOff>
      <xdr:row>14</xdr:row>
      <xdr:rowOff>30480</xdr:rowOff>
    </xdr:from>
    <xdr:to>
      <xdr:col>1</xdr:col>
      <xdr:colOff>182880</xdr:colOff>
      <xdr:row>14</xdr:row>
      <xdr:rowOff>144780</xdr:rowOff>
    </xdr:to>
    <xdr:pic>
      <xdr:nvPicPr>
        <xdr:cNvPr id="45" name="Obrázek 44" descr="https://www.padlo.cz/uploads/kilometrazLegenda/1265986867MOST_S.jpg"/>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55320" y="385572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45720</xdr:colOff>
      <xdr:row>15</xdr:row>
      <xdr:rowOff>38100</xdr:rowOff>
    </xdr:from>
    <xdr:to>
      <xdr:col>1</xdr:col>
      <xdr:colOff>167640</xdr:colOff>
      <xdr:row>15</xdr:row>
      <xdr:rowOff>152400</xdr:rowOff>
    </xdr:to>
    <xdr:pic>
      <xdr:nvPicPr>
        <xdr:cNvPr id="47" name="Obrázek 46" descr="https://www.padlo.cz/uploads/kilometrazLegenda/1265099356MOST_Z.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5320" y="4069080"/>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53340</xdr:colOff>
      <xdr:row>16</xdr:row>
      <xdr:rowOff>15240</xdr:rowOff>
    </xdr:from>
    <xdr:to>
      <xdr:col>1</xdr:col>
      <xdr:colOff>190500</xdr:colOff>
      <xdr:row>16</xdr:row>
      <xdr:rowOff>129540</xdr:rowOff>
    </xdr:to>
    <xdr:pic>
      <xdr:nvPicPr>
        <xdr:cNvPr id="48" name="Obrázek 47" descr="https://www.padlo.cz/uploads/kilometrazLegenda/1265099181KEMP.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62940" y="425196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228600</xdr:colOff>
      <xdr:row>16</xdr:row>
      <xdr:rowOff>30480</xdr:rowOff>
    </xdr:from>
    <xdr:to>
      <xdr:col>1</xdr:col>
      <xdr:colOff>350520</xdr:colOff>
      <xdr:row>16</xdr:row>
      <xdr:rowOff>144780</xdr:rowOff>
    </xdr:to>
    <xdr:pic>
      <xdr:nvPicPr>
        <xdr:cNvPr id="49" name="Obrázek 48" descr="https://www.padlo.cz/uploads/kilometrazLegenda/1265098939UBYTOVANI.jpg"/>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200" y="4267200"/>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396240</xdr:colOff>
      <xdr:row>16</xdr:row>
      <xdr:rowOff>38100</xdr:rowOff>
    </xdr:from>
    <xdr:to>
      <xdr:col>1</xdr:col>
      <xdr:colOff>533400</xdr:colOff>
      <xdr:row>16</xdr:row>
      <xdr:rowOff>152400</xdr:rowOff>
    </xdr:to>
    <xdr:pic>
      <xdr:nvPicPr>
        <xdr:cNvPr id="50" name="Obrázek 49" descr="https://www.padlo.cz/uploads/kilometrazLegenda/1265099093JIDLO.jp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05840" y="427482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236220</xdr:colOff>
      <xdr:row>3</xdr:row>
      <xdr:rowOff>76200</xdr:rowOff>
    </xdr:from>
    <xdr:to>
      <xdr:col>1</xdr:col>
      <xdr:colOff>426720</xdr:colOff>
      <xdr:row>3</xdr:row>
      <xdr:rowOff>152400</xdr:rowOff>
    </xdr:to>
    <xdr:pic>
      <xdr:nvPicPr>
        <xdr:cNvPr id="51" name="Obrázek 50" descr="https://www.padlo.cz/uploads/kilometrazLegenda/1265098882SJZUP.jpg"/>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45820" y="891540"/>
          <a:ext cx="1905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483870</xdr:colOff>
      <xdr:row>22</xdr:row>
      <xdr:rowOff>2541</xdr:rowOff>
    </xdr:from>
    <xdr:to>
      <xdr:col>4</xdr:col>
      <xdr:colOff>742950</xdr:colOff>
      <xdr:row>22</xdr:row>
      <xdr:rowOff>6350</xdr:rowOff>
    </xdr:to>
    <xdr:cxnSp macro="">
      <xdr:nvCxnSpPr>
        <xdr:cNvPr id="2" name="Přímá spojnice se šipkou 1"/>
        <xdr:cNvCxnSpPr/>
      </xdr:nvCxnSpPr>
      <xdr:spPr>
        <a:xfrm>
          <a:off x="3665220" y="4434841"/>
          <a:ext cx="1306830" cy="380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609600</xdr:colOff>
      <xdr:row>21</xdr:row>
      <xdr:rowOff>12700</xdr:rowOff>
    </xdr:from>
    <xdr:to>
      <xdr:col>3</xdr:col>
      <xdr:colOff>476251</xdr:colOff>
      <xdr:row>21</xdr:row>
      <xdr:rowOff>12700</xdr:rowOff>
    </xdr:to>
    <xdr:cxnSp macro="">
      <xdr:nvCxnSpPr>
        <xdr:cNvPr id="3" name="Přímá spojnice se šipkou 2"/>
        <xdr:cNvCxnSpPr/>
      </xdr:nvCxnSpPr>
      <xdr:spPr>
        <a:xfrm flipH="1">
          <a:off x="2673350" y="4260850"/>
          <a:ext cx="984251"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364490</xdr:colOff>
      <xdr:row>19</xdr:row>
      <xdr:rowOff>171450</xdr:rowOff>
    </xdr:from>
    <xdr:to>
      <xdr:col>2</xdr:col>
      <xdr:colOff>812800</xdr:colOff>
      <xdr:row>19</xdr:row>
      <xdr:rowOff>176532</xdr:rowOff>
    </xdr:to>
    <xdr:cxnSp macro="">
      <xdr:nvCxnSpPr>
        <xdr:cNvPr id="8" name="Přímá spojnice se šipkou 7"/>
        <xdr:cNvCxnSpPr/>
      </xdr:nvCxnSpPr>
      <xdr:spPr>
        <a:xfrm flipV="1">
          <a:off x="1380490" y="4051300"/>
          <a:ext cx="1496060" cy="508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AA53"/>
  <sheetViews>
    <sheetView workbookViewId="0">
      <selection activeCell="Z32" sqref="Z32"/>
    </sheetView>
  </sheetViews>
  <sheetFormatPr defaultRowHeight="14.5" x14ac:dyDescent="0.35"/>
  <cols>
    <col min="1" max="1" width="6.54296875" style="5" customWidth="1"/>
    <col min="2" max="2" width="8" style="5" customWidth="1"/>
    <col min="3" max="3" width="17.81640625" style="5" customWidth="1"/>
    <col min="4" max="4" width="3.453125" style="5" customWidth="1"/>
    <col min="5" max="5" width="10.1796875" style="5" bestFit="1" customWidth="1"/>
    <col min="6" max="6" width="4.81640625" style="5" customWidth="1"/>
    <col min="7" max="7" width="6" style="5" bestFit="1" customWidth="1"/>
    <col min="8" max="8" width="5.81640625" style="5" customWidth="1"/>
    <col min="9" max="9" width="5.81640625" style="5" bestFit="1" customWidth="1"/>
    <col min="10" max="10" width="5.54296875" style="5" bestFit="1" customWidth="1"/>
    <col min="11" max="11" width="6.54296875" style="5" customWidth="1"/>
    <col min="12" max="12" width="8.1796875" style="5" customWidth="1"/>
    <col min="13" max="13" width="8.81640625" style="5" customWidth="1"/>
    <col min="14" max="14" width="9.7265625" style="5" customWidth="1"/>
    <col min="15" max="15" width="8.54296875" style="5" customWidth="1"/>
    <col min="16" max="16" width="9.453125" style="5" customWidth="1"/>
    <col min="17" max="17" width="11.81640625" style="5" customWidth="1"/>
    <col min="18" max="18" width="4" style="5" customWidth="1"/>
    <col min="19" max="19" width="9.1796875" style="5"/>
    <col min="20" max="20" width="8.81640625" style="5" customWidth="1"/>
    <col min="21" max="21" width="7.453125" style="5" customWidth="1"/>
    <col min="22" max="22" width="9.7265625" style="5" bestFit="1" customWidth="1"/>
    <col min="23" max="23" width="9.54296875" style="5" bestFit="1" customWidth="1"/>
    <col min="24" max="24" width="9.1796875" style="5"/>
    <col min="25" max="25" width="2.81640625" style="5" customWidth="1"/>
    <col min="26" max="26" width="7.453125" style="74" customWidth="1"/>
    <col min="27" max="255" width="9.1796875" style="5"/>
    <col min="256" max="256" width="6.54296875" style="5" customWidth="1"/>
    <col min="257" max="257" width="8" style="5" customWidth="1"/>
    <col min="258" max="258" width="25.453125" style="5" customWidth="1"/>
    <col min="259" max="259" width="3.453125" style="5" customWidth="1"/>
    <col min="260" max="260" width="10.1796875" style="5" bestFit="1" customWidth="1"/>
    <col min="261" max="261" width="4.81640625" style="5" customWidth="1"/>
    <col min="262" max="262" width="6" style="5" bestFit="1" customWidth="1"/>
    <col min="263" max="263" width="3.81640625" style="5" bestFit="1" customWidth="1"/>
    <col min="264" max="264" width="5.81640625" style="5" bestFit="1" customWidth="1"/>
    <col min="265" max="265" width="5.54296875" style="5" bestFit="1" customWidth="1"/>
    <col min="266" max="266" width="6.54296875" style="5" customWidth="1"/>
    <col min="267" max="267" width="8.1796875" style="5" customWidth="1"/>
    <col min="268" max="268" width="9.453125" style="5" customWidth="1"/>
    <col min="269" max="270" width="11.81640625" style="5" customWidth="1"/>
    <col min="271" max="271" width="12.1796875" style="5" customWidth="1"/>
    <col min="272" max="272" width="9.453125" style="5" customWidth="1"/>
    <col min="273" max="511" width="9.1796875" style="5"/>
    <col min="512" max="512" width="6.54296875" style="5" customWidth="1"/>
    <col min="513" max="513" width="8" style="5" customWidth="1"/>
    <col min="514" max="514" width="25.453125" style="5" customWidth="1"/>
    <col min="515" max="515" width="3.453125" style="5" customWidth="1"/>
    <col min="516" max="516" width="10.1796875" style="5" bestFit="1" customWidth="1"/>
    <col min="517" max="517" width="4.81640625" style="5" customWidth="1"/>
    <col min="518" max="518" width="6" style="5" bestFit="1" customWidth="1"/>
    <col min="519" max="519" width="3.81640625" style="5" bestFit="1" customWidth="1"/>
    <col min="520" max="520" width="5.81640625" style="5" bestFit="1" customWidth="1"/>
    <col min="521" max="521" width="5.54296875" style="5" bestFit="1" customWidth="1"/>
    <col min="522" max="522" width="6.54296875" style="5" customWidth="1"/>
    <col min="523" max="523" width="8.1796875" style="5" customWidth="1"/>
    <col min="524" max="524" width="9.453125" style="5" customWidth="1"/>
    <col min="525" max="526" width="11.81640625" style="5" customWidth="1"/>
    <col min="527" max="527" width="12.1796875" style="5" customWidth="1"/>
    <col min="528" max="528" width="9.453125" style="5" customWidth="1"/>
    <col min="529" max="767" width="9.1796875" style="5"/>
    <col min="768" max="768" width="6.54296875" style="5" customWidth="1"/>
    <col min="769" max="769" width="8" style="5" customWidth="1"/>
    <col min="770" max="770" width="25.453125" style="5" customWidth="1"/>
    <col min="771" max="771" width="3.453125" style="5" customWidth="1"/>
    <col min="772" max="772" width="10.1796875" style="5" bestFit="1" customWidth="1"/>
    <col min="773" max="773" width="4.81640625" style="5" customWidth="1"/>
    <col min="774" max="774" width="6" style="5" bestFit="1" customWidth="1"/>
    <col min="775" max="775" width="3.81640625" style="5" bestFit="1" customWidth="1"/>
    <col min="776" max="776" width="5.81640625" style="5" bestFit="1" customWidth="1"/>
    <col min="777" max="777" width="5.54296875" style="5" bestFit="1" customWidth="1"/>
    <col min="778" max="778" width="6.54296875" style="5" customWidth="1"/>
    <col min="779" max="779" width="8.1796875" style="5" customWidth="1"/>
    <col min="780" max="780" width="9.453125" style="5" customWidth="1"/>
    <col min="781" max="782" width="11.81640625" style="5" customWidth="1"/>
    <col min="783" max="783" width="12.1796875" style="5" customWidth="1"/>
    <col min="784" max="784" width="9.453125" style="5" customWidth="1"/>
    <col min="785" max="1023" width="9.1796875" style="5"/>
    <col min="1024" max="1024" width="6.54296875" style="5" customWidth="1"/>
    <col min="1025" max="1025" width="8" style="5" customWidth="1"/>
    <col min="1026" max="1026" width="25.453125" style="5" customWidth="1"/>
    <col min="1027" max="1027" width="3.453125" style="5" customWidth="1"/>
    <col min="1028" max="1028" width="10.1796875" style="5" bestFit="1" customWidth="1"/>
    <col min="1029" max="1029" width="4.81640625" style="5" customWidth="1"/>
    <col min="1030" max="1030" width="6" style="5" bestFit="1" customWidth="1"/>
    <col min="1031" max="1031" width="3.81640625" style="5" bestFit="1" customWidth="1"/>
    <col min="1032" max="1032" width="5.81640625" style="5" bestFit="1" customWidth="1"/>
    <col min="1033" max="1033" width="5.54296875" style="5" bestFit="1" customWidth="1"/>
    <col min="1034" max="1034" width="6.54296875" style="5" customWidth="1"/>
    <col min="1035" max="1035" width="8.1796875" style="5" customWidth="1"/>
    <col min="1036" max="1036" width="9.453125" style="5" customWidth="1"/>
    <col min="1037" max="1038" width="11.81640625" style="5" customWidth="1"/>
    <col min="1039" max="1039" width="12.1796875" style="5" customWidth="1"/>
    <col min="1040" max="1040" width="9.453125" style="5" customWidth="1"/>
    <col min="1041" max="1279" width="9.1796875" style="5"/>
    <col min="1280" max="1280" width="6.54296875" style="5" customWidth="1"/>
    <col min="1281" max="1281" width="8" style="5" customWidth="1"/>
    <col min="1282" max="1282" width="25.453125" style="5" customWidth="1"/>
    <col min="1283" max="1283" width="3.453125" style="5" customWidth="1"/>
    <col min="1284" max="1284" width="10.1796875" style="5" bestFit="1" customWidth="1"/>
    <col min="1285" max="1285" width="4.81640625" style="5" customWidth="1"/>
    <col min="1286" max="1286" width="6" style="5" bestFit="1" customWidth="1"/>
    <col min="1287" max="1287" width="3.81640625" style="5" bestFit="1" customWidth="1"/>
    <col min="1288" max="1288" width="5.81640625" style="5" bestFit="1" customWidth="1"/>
    <col min="1289" max="1289" width="5.54296875" style="5" bestFit="1" customWidth="1"/>
    <col min="1290" max="1290" width="6.54296875" style="5" customWidth="1"/>
    <col min="1291" max="1291" width="8.1796875" style="5" customWidth="1"/>
    <col min="1292" max="1292" width="9.453125" style="5" customWidth="1"/>
    <col min="1293" max="1294" width="11.81640625" style="5" customWidth="1"/>
    <col min="1295" max="1295" width="12.1796875" style="5" customWidth="1"/>
    <col min="1296" max="1296" width="9.453125" style="5" customWidth="1"/>
    <col min="1297" max="1535" width="9.1796875" style="5"/>
    <col min="1536" max="1536" width="6.54296875" style="5" customWidth="1"/>
    <col min="1537" max="1537" width="8" style="5" customWidth="1"/>
    <col min="1538" max="1538" width="25.453125" style="5" customWidth="1"/>
    <col min="1539" max="1539" width="3.453125" style="5" customWidth="1"/>
    <col min="1540" max="1540" width="10.1796875" style="5" bestFit="1" customWidth="1"/>
    <col min="1541" max="1541" width="4.81640625" style="5" customWidth="1"/>
    <col min="1542" max="1542" width="6" style="5" bestFit="1" customWidth="1"/>
    <col min="1543" max="1543" width="3.81640625" style="5" bestFit="1" customWidth="1"/>
    <col min="1544" max="1544" width="5.81640625" style="5" bestFit="1" customWidth="1"/>
    <col min="1545" max="1545" width="5.54296875" style="5" bestFit="1" customWidth="1"/>
    <col min="1546" max="1546" width="6.54296875" style="5" customWidth="1"/>
    <col min="1547" max="1547" width="8.1796875" style="5" customWidth="1"/>
    <col min="1548" max="1548" width="9.453125" style="5" customWidth="1"/>
    <col min="1549" max="1550" width="11.81640625" style="5" customWidth="1"/>
    <col min="1551" max="1551" width="12.1796875" style="5" customWidth="1"/>
    <col min="1552" max="1552" width="9.453125" style="5" customWidth="1"/>
    <col min="1553" max="1791" width="9.1796875" style="5"/>
    <col min="1792" max="1792" width="6.54296875" style="5" customWidth="1"/>
    <col min="1793" max="1793" width="8" style="5" customWidth="1"/>
    <col min="1794" max="1794" width="25.453125" style="5" customWidth="1"/>
    <col min="1795" max="1795" width="3.453125" style="5" customWidth="1"/>
    <col min="1796" max="1796" width="10.1796875" style="5" bestFit="1" customWidth="1"/>
    <col min="1797" max="1797" width="4.81640625" style="5" customWidth="1"/>
    <col min="1798" max="1798" width="6" style="5" bestFit="1" customWidth="1"/>
    <col min="1799" max="1799" width="3.81640625" style="5" bestFit="1" customWidth="1"/>
    <col min="1800" max="1800" width="5.81640625" style="5" bestFit="1" customWidth="1"/>
    <col min="1801" max="1801" width="5.54296875" style="5" bestFit="1" customWidth="1"/>
    <col min="1802" max="1802" width="6.54296875" style="5" customWidth="1"/>
    <col min="1803" max="1803" width="8.1796875" style="5" customWidth="1"/>
    <col min="1804" max="1804" width="9.453125" style="5" customWidth="1"/>
    <col min="1805" max="1806" width="11.81640625" style="5" customWidth="1"/>
    <col min="1807" max="1807" width="12.1796875" style="5" customWidth="1"/>
    <col min="1808" max="1808" width="9.453125" style="5" customWidth="1"/>
    <col min="1809" max="2047" width="9.1796875" style="5"/>
    <col min="2048" max="2048" width="6.54296875" style="5" customWidth="1"/>
    <col min="2049" max="2049" width="8" style="5" customWidth="1"/>
    <col min="2050" max="2050" width="25.453125" style="5" customWidth="1"/>
    <col min="2051" max="2051" width="3.453125" style="5" customWidth="1"/>
    <col min="2052" max="2052" width="10.1796875" style="5" bestFit="1" customWidth="1"/>
    <col min="2053" max="2053" width="4.81640625" style="5" customWidth="1"/>
    <col min="2054" max="2054" width="6" style="5" bestFit="1" customWidth="1"/>
    <col min="2055" max="2055" width="3.81640625" style="5" bestFit="1" customWidth="1"/>
    <col min="2056" max="2056" width="5.81640625" style="5" bestFit="1" customWidth="1"/>
    <col min="2057" max="2057" width="5.54296875" style="5" bestFit="1" customWidth="1"/>
    <col min="2058" max="2058" width="6.54296875" style="5" customWidth="1"/>
    <col min="2059" max="2059" width="8.1796875" style="5" customWidth="1"/>
    <col min="2060" max="2060" width="9.453125" style="5" customWidth="1"/>
    <col min="2061" max="2062" width="11.81640625" style="5" customWidth="1"/>
    <col min="2063" max="2063" width="12.1796875" style="5" customWidth="1"/>
    <col min="2064" max="2064" width="9.453125" style="5" customWidth="1"/>
    <col min="2065" max="2303" width="9.1796875" style="5"/>
    <col min="2304" max="2304" width="6.54296875" style="5" customWidth="1"/>
    <col min="2305" max="2305" width="8" style="5" customWidth="1"/>
    <col min="2306" max="2306" width="25.453125" style="5" customWidth="1"/>
    <col min="2307" max="2307" width="3.453125" style="5" customWidth="1"/>
    <col min="2308" max="2308" width="10.1796875" style="5" bestFit="1" customWidth="1"/>
    <col min="2309" max="2309" width="4.81640625" style="5" customWidth="1"/>
    <col min="2310" max="2310" width="6" style="5" bestFit="1" customWidth="1"/>
    <col min="2311" max="2311" width="3.81640625" style="5" bestFit="1" customWidth="1"/>
    <col min="2312" max="2312" width="5.81640625" style="5" bestFit="1" customWidth="1"/>
    <col min="2313" max="2313" width="5.54296875" style="5" bestFit="1" customWidth="1"/>
    <col min="2314" max="2314" width="6.54296875" style="5" customWidth="1"/>
    <col min="2315" max="2315" width="8.1796875" style="5" customWidth="1"/>
    <col min="2316" max="2316" width="9.453125" style="5" customWidth="1"/>
    <col min="2317" max="2318" width="11.81640625" style="5" customWidth="1"/>
    <col min="2319" max="2319" width="12.1796875" style="5" customWidth="1"/>
    <col min="2320" max="2320" width="9.453125" style="5" customWidth="1"/>
    <col min="2321" max="2559" width="9.1796875" style="5"/>
    <col min="2560" max="2560" width="6.54296875" style="5" customWidth="1"/>
    <col min="2561" max="2561" width="8" style="5" customWidth="1"/>
    <col min="2562" max="2562" width="25.453125" style="5" customWidth="1"/>
    <col min="2563" max="2563" width="3.453125" style="5" customWidth="1"/>
    <col min="2564" max="2564" width="10.1796875" style="5" bestFit="1" customWidth="1"/>
    <col min="2565" max="2565" width="4.81640625" style="5" customWidth="1"/>
    <col min="2566" max="2566" width="6" style="5" bestFit="1" customWidth="1"/>
    <col min="2567" max="2567" width="3.81640625" style="5" bestFit="1" customWidth="1"/>
    <col min="2568" max="2568" width="5.81640625" style="5" bestFit="1" customWidth="1"/>
    <col min="2569" max="2569" width="5.54296875" style="5" bestFit="1" customWidth="1"/>
    <col min="2570" max="2570" width="6.54296875" style="5" customWidth="1"/>
    <col min="2571" max="2571" width="8.1796875" style="5" customWidth="1"/>
    <col min="2572" max="2572" width="9.453125" style="5" customWidth="1"/>
    <col min="2573" max="2574" width="11.81640625" style="5" customWidth="1"/>
    <col min="2575" max="2575" width="12.1796875" style="5" customWidth="1"/>
    <col min="2576" max="2576" width="9.453125" style="5" customWidth="1"/>
    <col min="2577" max="2815" width="9.1796875" style="5"/>
    <col min="2816" max="2816" width="6.54296875" style="5" customWidth="1"/>
    <col min="2817" max="2817" width="8" style="5" customWidth="1"/>
    <col min="2818" max="2818" width="25.453125" style="5" customWidth="1"/>
    <col min="2819" max="2819" width="3.453125" style="5" customWidth="1"/>
    <col min="2820" max="2820" width="10.1796875" style="5" bestFit="1" customWidth="1"/>
    <col min="2821" max="2821" width="4.81640625" style="5" customWidth="1"/>
    <col min="2822" max="2822" width="6" style="5" bestFit="1" customWidth="1"/>
    <col min="2823" max="2823" width="3.81640625" style="5" bestFit="1" customWidth="1"/>
    <col min="2824" max="2824" width="5.81640625" style="5" bestFit="1" customWidth="1"/>
    <col min="2825" max="2825" width="5.54296875" style="5" bestFit="1" customWidth="1"/>
    <col min="2826" max="2826" width="6.54296875" style="5" customWidth="1"/>
    <col min="2827" max="2827" width="8.1796875" style="5" customWidth="1"/>
    <col min="2828" max="2828" width="9.453125" style="5" customWidth="1"/>
    <col min="2829" max="2830" width="11.81640625" style="5" customWidth="1"/>
    <col min="2831" max="2831" width="12.1796875" style="5" customWidth="1"/>
    <col min="2832" max="2832" width="9.453125" style="5" customWidth="1"/>
    <col min="2833" max="3071" width="9.1796875" style="5"/>
    <col min="3072" max="3072" width="6.54296875" style="5" customWidth="1"/>
    <col min="3073" max="3073" width="8" style="5" customWidth="1"/>
    <col min="3074" max="3074" width="25.453125" style="5" customWidth="1"/>
    <col min="3075" max="3075" width="3.453125" style="5" customWidth="1"/>
    <col min="3076" max="3076" width="10.1796875" style="5" bestFit="1" customWidth="1"/>
    <col min="3077" max="3077" width="4.81640625" style="5" customWidth="1"/>
    <col min="3078" max="3078" width="6" style="5" bestFit="1" customWidth="1"/>
    <col min="3079" max="3079" width="3.81640625" style="5" bestFit="1" customWidth="1"/>
    <col min="3080" max="3080" width="5.81640625" style="5" bestFit="1" customWidth="1"/>
    <col min="3081" max="3081" width="5.54296875" style="5" bestFit="1" customWidth="1"/>
    <col min="3082" max="3082" width="6.54296875" style="5" customWidth="1"/>
    <col min="3083" max="3083" width="8.1796875" style="5" customWidth="1"/>
    <col min="3084" max="3084" width="9.453125" style="5" customWidth="1"/>
    <col min="3085" max="3086" width="11.81640625" style="5" customWidth="1"/>
    <col min="3087" max="3087" width="12.1796875" style="5" customWidth="1"/>
    <col min="3088" max="3088" width="9.453125" style="5" customWidth="1"/>
    <col min="3089" max="3327" width="9.1796875" style="5"/>
    <col min="3328" max="3328" width="6.54296875" style="5" customWidth="1"/>
    <col min="3329" max="3329" width="8" style="5" customWidth="1"/>
    <col min="3330" max="3330" width="25.453125" style="5" customWidth="1"/>
    <col min="3331" max="3331" width="3.453125" style="5" customWidth="1"/>
    <col min="3332" max="3332" width="10.1796875" style="5" bestFit="1" customWidth="1"/>
    <col min="3333" max="3333" width="4.81640625" style="5" customWidth="1"/>
    <col min="3334" max="3334" width="6" style="5" bestFit="1" customWidth="1"/>
    <col min="3335" max="3335" width="3.81640625" style="5" bestFit="1" customWidth="1"/>
    <col min="3336" max="3336" width="5.81640625" style="5" bestFit="1" customWidth="1"/>
    <col min="3337" max="3337" width="5.54296875" style="5" bestFit="1" customWidth="1"/>
    <col min="3338" max="3338" width="6.54296875" style="5" customWidth="1"/>
    <col min="3339" max="3339" width="8.1796875" style="5" customWidth="1"/>
    <col min="3340" max="3340" width="9.453125" style="5" customWidth="1"/>
    <col min="3341" max="3342" width="11.81640625" style="5" customWidth="1"/>
    <col min="3343" max="3343" width="12.1796875" style="5" customWidth="1"/>
    <col min="3344" max="3344" width="9.453125" style="5" customWidth="1"/>
    <col min="3345" max="3583" width="9.1796875" style="5"/>
    <col min="3584" max="3584" width="6.54296875" style="5" customWidth="1"/>
    <col min="3585" max="3585" width="8" style="5" customWidth="1"/>
    <col min="3586" max="3586" width="25.453125" style="5" customWidth="1"/>
    <col min="3587" max="3587" width="3.453125" style="5" customWidth="1"/>
    <col min="3588" max="3588" width="10.1796875" style="5" bestFit="1" customWidth="1"/>
    <col min="3589" max="3589" width="4.81640625" style="5" customWidth="1"/>
    <col min="3590" max="3590" width="6" style="5" bestFit="1" customWidth="1"/>
    <col min="3591" max="3591" width="3.81640625" style="5" bestFit="1" customWidth="1"/>
    <col min="3592" max="3592" width="5.81640625" style="5" bestFit="1" customWidth="1"/>
    <col min="3593" max="3593" width="5.54296875" style="5" bestFit="1" customWidth="1"/>
    <col min="3594" max="3594" width="6.54296875" style="5" customWidth="1"/>
    <col min="3595" max="3595" width="8.1796875" style="5" customWidth="1"/>
    <col min="3596" max="3596" width="9.453125" style="5" customWidth="1"/>
    <col min="3597" max="3598" width="11.81640625" style="5" customWidth="1"/>
    <col min="3599" max="3599" width="12.1796875" style="5" customWidth="1"/>
    <col min="3600" max="3600" width="9.453125" style="5" customWidth="1"/>
    <col min="3601" max="3839" width="9.1796875" style="5"/>
    <col min="3840" max="3840" width="6.54296875" style="5" customWidth="1"/>
    <col min="3841" max="3841" width="8" style="5" customWidth="1"/>
    <col min="3842" max="3842" width="25.453125" style="5" customWidth="1"/>
    <col min="3843" max="3843" width="3.453125" style="5" customWidth="1"/>
    <col min="3844" max="3844" width="10.1796875" style="5" bestFit="1" customWidth="1"/>
    <col min="3845" max="3845" width="4.81640625" style="5" customWidth="1"/>
    <col min="3846" max="3846" width="6" style="5" bestFit="1" customWidth="1"/>
    <col min="3847" max="3847" width="3.81640625" style="5" bestFit="1" customWidth="1"/>
    <col min="3848" max="3848" width="5.81640625" style="5" bestFit="1" customWidth="1"/>
    <col min="3849" max="3849" width="5.54296875" style="5" bestFit="1" customWidth="1"/>
    <col min="3850" max="3850" width="6.54296875" style="5" customWidth="1"/>
    <col min="3851" max="3851" width="8.1796875" style="5" customWidth="1"/>
    <col min="3852" max="3852" width="9.453125" style="5" customWidth="1"/>
    <col min="3853" max="3854" width="11.81640625" style="5" customWidth="1"/>
    <col min="3855" max="3855" width="12.1796875" style="5" customWidth="1"/>
    <col min="3856" max="3856" width="9.453125" style="5" customWidth="1"/>
    <col min="3857" max="4095" width="9.1796875" style="5"/>
    <col min="4096" max="4096" width="6.54296875" style="5" customWidth="1"/>
    <col min="4097" max="4097" width="8" style="5" customWidth="1"/>
    <col min="4098" max="4098" width="25.453125" style="5" customWidth="1"/>
    <col min="4099" max="4099" width="3.453125" style="5" customWidth="1"/>
    <col min="4100" max="4100" width="10.1796875" style="5" bestFit="1" customWidth="1"/>
    <col min="4101" max="4101" width="4.81640625" style="5" customWidth="1"/>
    <col min="4102" max="4102" width="6" style="5" bestFit="1" customWidth="1"/>
    <col min="4103" max="4103" width="3.81640625" style="5" bestFit="1" customWidth="1"/>
    <col min="4104" max="4104" width="5.81640625" style="5" bestFit="1" customWidth="1"/>
    <col min="4105" max="4105" width="5.54296875" style="5" bestFit="1" customWidth="1"/>
    <col min="4106" max="4106" width="6.54296875" style="5" customWidth="1"/>
    <col min="4107" max="4107" width="8.1796875" style="5" customWidth="1"/>
    <col min="4108" max="4108" width="9.453125" style="5" customWidth="1"/>
    <col min="4109" max="4110" width="11.81640625" style="5" customWidth="1"/>
    <col min="4111" max="4111" width="12.1796875" style="5" customWidth="1"/>
    <col min="4112" max="4112" width="9.453125" style="5" customWidth="1"/>
    <col min="4113" max="4351" width="9.1796875" style="5"/>
    <col min="4352" max="4352" width="6.54296875" style="5" customWidth="1"/>
    <col min="4353" max="4353" width="8" style="5" customWidth="1"/>
    <col min="4354" max="4354" width="25.453125" style="5" customWidth="1"/>
    <col min="4355" max="4355" width="3.453125" style="5" customWidth="1"/>
    <col min="4356" max="4356" width="10.1796875" style="5" bestFit="1" customWidth="1"/>
    <col min="4357" max="4357" width="4.81640625" style="5" customWidth="1"/>
    <col min="4358" max="4358" width="6" style="5" bestFit="1" customWidth="1"/>
    <col min="4359" max="4359" width="3.81640625" style="5" bestFit="1" customWidth="1"/>
    <col min="4360" max="4360" width="5.81640625" style="5" bestFit="1" customWidth="1"/>
    <col min="4361" max="4361" width="5.54296875" style="5" bestFit="1" customWidth="1"/>
    <col min="4362" max="4362" width="6.54296875" style="5" customWidth="1"/>
    <col min="4363" max="4363" width="8.1796875" style="5" customWidth="1"/>
    <col min="4364" max="4364" width="9.453125" style="5" customWidth="1"/>
    <col min="4365" max="4366" width="11.81640625" style="5" customWidth="1"/>
    <col min="4367" max="4367" width="12.1796875" style="5" customWidth="1"/>
    <col min="4368" max="4368" width="9.453125" style="5" customWidth="1"/>
    <col min="4369" max="4607" width="9.1796875" style="5"/>
    <col min="4608" max="4608" width="6.54296875" style="5" customWidth="1"/>
    <col min="4609" max="4609" width="8" style="5" customWidth="1"/>
    <col min="4610" max="4610" width="25.453125" style="5" customWidth="1"/>
    <col min="4611" max="4611" width="3.453125" style="5" customWidth="1"/>
    <col min="4612" max="4612" width="10.1796875" style="5" bestFit="1" customWidth="1"/>
    <col min="4613" max="4613" width="4.81640625" style="5" customWidth="1"/>
    <col min="4614" max="4614" width="6" style="5" bestFit="1" customWidth="1"/>
    <col min="4615" max="4615" width="3.81640625" style="5" bestFit="1" customWidth="1"/>
    <col min="4616" max="4616" width="5.81640625" style="5" bestFit="1" customWidth="1"/>
    <col min="4617" max="4617" width="5.54296875" style="5" bestFit="1" customWidth="1"/>
    <col min="4618" max="4618" width="6.54296875" style="5" customWidth="1"/>
    <col min="4619" max="4619" width="8.1796875" style="5" customWidth="1"/>
    <col min="4620" max="4620" width="9.453125" style="5" customWidth="1"/>
    <col min="4621" max="4622" width="11.81640625" style="5" customWidth="1"/>
    <col min="4623" max="4623" width="12.1796875" style="5" customWidth="1"/>
    <col min="4624" max="4624" width="9.453125" style="5" customWidth="1"/>
    <col min="4625" max="4863" width="9.1796875" style="5"/>
    <col min="4864" max="4864" width="6.54296875" style="5" customWidth="1"/>
    <col min="4865" max="4865" width="8" style="5" customWidth="1"/>
    <col min="4866" max="4866" width="25.453125" style="5" customWidth="1"/>
    <col min="4867" max="4867" width="3.453125" style="5" customWidth="1"/>
    <col min="4868" max="4868" width="10.1796875" style="5" bestFit="1" customWidth="1"/>
    <col min="4869" max="4869" width="4.81640625" style="5" customWidth="1"/>
    <col min="4870" max="4870" width="6" style="5" bestFit="1" customWidth="1"/>
    <col min="4871" max="4871" width="3.81640625" style="5" bestFit="1" customWidth="1"/>
    <col min="4872" max="4872" width="5.81640625" style="5" bestFit="1" customWidth="1"/>
    <col min="4873" max="4873" width="5.54296875" style="5" bestFit="1" customWidth="1"/>
    <col min="4874" max="4874" width="6.54296875" style="5" customWidth="1"/>
    <col min="4875" max="4875" width="8.1796875" style="5" customWidth="1"/>
    <col min="4876" max="4876" width="9.453125" style="5" customWidth="1"/>
    <col min="4877" max="4878" width="11.81640625" style="5" customWidth="1"/>
    <col min="4879" max="4879" width="12.1796875" style="5" customWidth="1"/>
    <col min="4880" max="4880" width="9.453125" style="5" customWidth="1"/>
    <col min="4881" max="5119" width="9.1796875" style="5"/>
    <col min="5120" max="5120" width="6.54296875" style="5" customWidth="1"/>
    <col min="5121" max="5121" width="8" style="5" customWidth="1"/>
    <col min="5122" max="5122" width="25.453125" style="5" customWidth="1"/>
    <col min="5123" max="5123" width="3.453125" style="5" customWidth="1"/>
    <col min="5124" max="5124" width="10.1796875" style="5" bestFit="1" customWidth="1"/>
    <col min="5125" max="5125" width="4.81640625" style="5" customWidth="1"/>
    <col min="5126" max="5126" width="6" style="5" bestFit="1" customWidth="1"/>
    <col min="5127" max="5127" width="3.81640625" style="5" bestFit="1" customWidth="1"/>
    <col min="5128" max="5128" width="5.81640625" style="5" bestFit="1" customWidth="1"/>
    <col min="5129" max="5129" width="5.54296875" style="5" bestFit="1" customWidth="1"/>
    <col min="5130" max="5130" width="6.54296875" style="5" customWidth="1"/>
    <col min="5131" max="5131" width="8.1796875" style="5" customWidth="1"/>
    <col min="5132" max="5132" width="9.453125" style="5" customWidth="1"/>
    <col min="5133" max="5134" width="11.81640625" style="5" customWidth="1"/>
    <col min="5135" max="5135" width="12.1796875" style="5" customWidth="1"/>
    <col min="5136" max="5136" width="9.453125" style="5" customWidth="1"/>
    <col min="5137" max="5375" width="9.1796875" style="5"/>
    <col min="5376" max="5376" width="6.54296875" style="5" customWidth="1"/>
    <col min="5377" max="5377" width="8" style="5" customWidth="1"/>
    <col min="5378" max="5378" width="25.453125" style="5" customWidth="1"/>
    <col min="5379" max="5379" width="3.453125" style="5" customWidth="1"/>
    <col min="5380" max="5380" width="10.1796875" style="5" bestFit="1" customWidth="1"/>
    <col min="5381" max="5381" width="4.81640625" style="5" customWidth="1"/>
    <col min="5382" max="5382" width="6" style="5" bestFit="1" customWidth="1"/>
    <col min="5383" max="5383" width="3.81640625" style="5" bestFit="1" customWidth="1"/>
    <col min="5384" max="5384" width="5.81640625" style="5" bestFit="1" customWidth="1"/>
    <col min="5385" max="5385" width="5.54296875" style="5" bestFit="1" customWidth="1"/>
    <col min="5386" max="5386" width="6.54296875" style="5" customWidth="1"/>
    <col min="5387" max="5387" width="8.1796875" style="5" customWidth="1"/>
    <col min="5388" max="5388" width="9.453125" style="5" customWidth="1"/>
    <col min="5389" max="5390" width="11.81640625" style="5" customWidth="1"/>
    <col min="5391" max="5391" width="12.1796875" style="5" customWidth="1"/>
    <col min="5392" max="5392" width="9.453125" style="5" customWidth="1"/>
    <col min="5393" max="5631" width="9.1796875" style="5"/>
    <col min="5632" max="5632" width="6.54296875" style="5" customWidth="1"/>
    <col min="5633" max="5633" width="8" style="5" customWidth="1"/>
    <col min="5634" max="5634" width="25.453125" style="5" customWidth="1"/>
    <col min="5635" max="5635" width="3.453125" style="5" customWidth="1"/>
    <col min="5636" max="5636" width="10.1796875" style="5" bestFit="1" customWidth="1"/>
    <col min="5637" max="5637" width="4.81640625" style="5" customWidth="1"/>
    <col min="5638" max="5638" width="6" style="5" bestFit="1" customWidth="1"/>
    <col min="5639" max="5639" width="3.81640625" style="5" bestFit="1" customWidth="1"/>
    <col min="5640" max="5640" width="5.81640625" style="5" bestFit="1" customWidth="1"/>
    <col min="5641" max="5641" width="5.54296875" style="5" bestFit="1" customWidth="1"/>
    <col min="5642" max="5642" width="6.54296875" style="5" customWidth="1"/>
    <col min="5643" max="5643" width="8.1796875" style="5" customWidth="1"/>
    <col min="5644" max="5644" width="9.453125" style="5" customWidth="1"/>
    <col min="5645" max="5646" width="11.81640625" style="5" customWidth="1"/>
    <col min="5647" max="5647" width="12.1796875" style="5" customWidth="1"/>
    <col min="5648" max="5648" width="9.453125" style="5" customWidth="1"/>
    <col min="5649" max="5887" width="9.1796875" style="5"/>
    <col min="5888" max="5888" width="6.54296875" style="5" customWidth="1"/>
    <col min="5889" max="5889" width="8" style="5" customWidth="1"/>
    <col min="5890" max="5890" width="25.453125" style="5" customWidth="1"/>
    <col min="5891" max="5891" width="3.453125" style="5" customWidth="1"/>
    <col min="5892" max="5892" width="10.1796875" style="5" bestFit="1" customWidth="1"/>
    <col min="5893" max="5893" width="4.81640625" style="5" customWidth="1"/>
    <col min="5894" max="5894" width="6" style="5" bestFit="1" customWidth="1"/>
    <col min="5895" max="5895" width="3.81640625" style="5" bestFit="1" customWidth="1"/>
    <col min="5896" max="5896" width="5.81640625" style="5" bestFit="1" customWidth="1"/>
    <col min="5897" max="5897" width="5.54296875" style="5" bestFit="1" customWidth="1"/>
    <col min="5898" max="5898" width="6.54296875" style="5" customWidth="1"/>
    <col min="5899" max="5899" width="8.1796875" style="5" customWidth="1"/>
    <col min="5900" max="5900" width="9.453125" style="5" customWidth="1"/>
    <col min="5901" max="5902" width="11.81640625" style="5" customWidth="1"/>
    <col min="5903" max="5903" width="12.1796875" style="5" customWidth="1"/>
    <col min="5904" max="5904" width="9.453125" style="5" customWidth="1"/>
    <col min="5905" max="6143" width="9.1796875" style="5"/>
    <col min="6144" max="6144" width="6.54296875" style="5" customWidth="1"/>
    <col min="6145" max="6145" width="8" style="5" customWidth="1"/>
    <col min="6146" max="6146" width="25.453125" style="5" customWidth="1"/>
    <col min="6147" max="6147" width="3.453125" style="5" customWidth="1"/>
    <col min="6148" max="6148" width="10.1796875" style="5" bestFit="1" customWidth="1"/>
    <col min="6149" max="6149" width="4.81640625" style="5" customWidth="1"/>
    <col min="6150" max="6150" width="6" style="5" bestFit="1" customWidth="1"/>
    <col min="6151" max="6151" width="3.81640625" style="5" bestFit="1" customWidth="1"/>
    <col min="6152" max="6152" width="5.81640625" style="5" bestFit="1" customWidth="1"/>
    <col min="6153" max="6153" width="5.54296875" style="5" bestFit="1" customWidth="1"/>
    <col min="6154" max="6154" width="6.54296875" style="5" customWidth="1"/>
    <col min="6155" max="6155" width="8.1796875" style="5" customWidth="1"/>
    <col min="6156" max="6156" width="9.453125" style="5" customWidth="1"/>
    <col min="6157" max="6158" width="11.81640625" style="5" customWidth="1"/>
    <col min="6159" max="6159" width="12.1796875" style="5" customWidth="1"/>
    <col min="6160" max="6160" width="9.453125" style="5" customWidth="1"/>
    <col min="6161" max="6399" width="9.1796875" style="5"/>
    <col min="6400" max="6400" width="6.54296875" style="5" customWidth="1"/>
    <col min="6401" max="6401" width="8" style="5" customWidth="1"/>
    <col min="6402" max="6402" width="25.453125" style="5" customWidth="1"/>
    <col min="6403" max="6403" width="3.453125" style="5" customWidth="1"/>
    <col min="6404" max="6404" width="10.1796875" style="5" bestFit="1" customWidth="1"/>
    <col min="6405" max="6405" width="4.81640625" style="5" customWidth="1"/>
    <col min="6406" max="6406" width="6" style="5" bestFit="1" customWidth="1"/>
    <col min="6407" max="6407" width="3.81640625" style="5" bestFit="1" customWidth="1"/>
    <col min="6408" max="6408" width="5.81640625" style="5" bestFit="1" customWidth="1"/>
    <col min="6409" max="6409" width="5.54296875" style="5" bestFit="1" customWidth="1"/>
    <col min="6410" max="6410" width="6.54296875" style="5" customWidth="1"/>
    <col min="6411" max="6411" width="8.1796875" style="5" customWidth="1"/>
    <col min="6412" max="6412" width="9.453125" style="5" customWidth="1"/>
    <col min="6413" max="6414" width="11.81640625" style="5" customWidth="1"/>
    <col min="6415" max="6415" width="12.1796875" style="5" customWidth="1"/>
    <col min="6416" max="6416" width="9.453125" style="5" customWidth="1"/>
    <col min="6417" max="6655" width="9.1796875" style="5"/>
    <col min="6656" max="6656" width="6.54296875" style="5" customWidth="1"/>
    <col min="6657" max="6657" width="8" style="5" customWidth="1"/>
    <col min="6658" max="6658" width="25.453125" style="5" customWidth="1"/>
    <col min="6659" max="6659" width="3.453125" style="5" customWidth="1"/>
    <col min="6660" max="6660" width="10.1796875" style="5" bestFit="1" customWidth="1"/>
    <col min="6661" max="6661" width="4.81640625" style="5" customWidth="1"/>
    <col min="6662" max="6662" width="6" style="5" bestFit="1" customWidth="1"/>
    <col min="6663" max="6663" width="3.81640625" style="5" bestFit="1" customWidth="1"/>
    <col min="6664" max="6664" width="5.81640625" style="5" bestFit="1" customWidth="1"/>
    <col min="6665" max="6665" width="5.54296875" style="5" bestFit="1" customWidth="1"/>
    <col min="6666" max="6666" width="6.54296875" style="5" customWidth="1"/>
    <col min="6667" max="6667" width="8.1796875" style="5" customWidth="1"/>
    <col min="6668" max="6668" width="9.453125" style="5" customWidth="1"/>
    <col min="6669" max="6670" width="11.81640625" style="5" customWidth="1"/>
    <col min="6671" max="6671" width="12.1796875" style="5" customWidth="1"/>
    <col min="6672" max="6672" width="9.453125" style="5" customWidth="1"/>
    <col min="6673" max="6911" width="9.1796875" style="5"/>
    <col min="6912" max="6912" width="6.54296875" style="5" customWidth="1"/>
    <col min="6913" max="6913" width="8" style="5" customWidth="1"/>
    <col min="6914" max="6914" width="25.453125" style="5" customWidth="1"/>
    <col min="6915" max="6915" width="3.453125" style="5" customWidth="1"/>
    <col min="6916" max="6916" width="10.1796875" style="5" bestFit="1" customWidth="1"/>
    <col min="6917" max="6917" width="4.81640625" style="5" customWidth="1"/>
    <col min="6918" max="6918" width="6" style="5" bestFit="1" customWidth="1"/>
    <col min="6919" max="6919" width="3.81640625" style="5" bestFit="1" customWidth="1"/>
    <col min="6920" max="6920" width="5.81640625" style="5" bestFit="1" customWidth="1"/>
    <col min="6921" max="6921" width="5.54296875" style="5" bestFit="1" customWidth="1"/>
    <col min="6922" max="6922" width="6.54296875" style="5" customWidth="1"/>
    <col min="6923" max="6923" width="8.1796875" style="5" customWidth="1"/>
    <col min="6924" max="6924" width="9.453125" style="5" customWidth="1"/>
    <col min="6925" max="6926" width="11.81640625" style="5" customWidth="1"/>
    <col min="6927" max="6927" width="12.1796875" style="5" customWidth="1"/>
    <col min="6928" max="6928" width="9.453125" style="5" customWidth="1"/>
    <col min="6929" max="7167" width="9.1796875" style="5"/>
    <col min="7168" max="7168" width="6.54296875" style="5" customWidth="1"/>
    <col min="7169" max="7169" width="8" style="5" customWidth="1"/>
    <col min="7170" max="7170" width="25.453125" style="5" customWidth="1"/>
    <col min="7171" max="7171" width="3.453125" style="5" customWidth="1"/>
    <col min="7172" max="7172" width="10.1796875" style="5" bestFit="1" customWidth="1"/>
    <col min="7173" max="7173" width="4.81640625" style="5" customWidth="1"/>
    <col min="7174" max="7174" width="6" style="5" bestFit="1" customWidth="1"/>
    <col min="7175" max="7175" width="3.81640625" style="5" bestFit="1" customWidth="1"/>
    <col min="7176" max="7176" width="5.81640625" style="5" bestFit="1" customWidth="1"/>
    <col min="7177" max="7177" width="5.54296875" style="5" bestFit="1" customWidth="1"/>
    <col min="7178" max="7178" width="6.54296875" style="5" customWidth="1"/>
    <col min="7179" max="7179" width="8.1796875" style="5" customWidth="1"/>
    <col min="7180" max="7180" width="9.453125" style="5" customWidth="1"/>
    <col min="7181" max="7182" width="11.81640625" style="5" customWidth="1"/>
    <col min="7183" max="7183" width="12.1796875" style="5" customWidth="1"/>
    <col min="7184" max="7184" width="9.453125" style="5" customWidth="1"/>
    <col min="7185" max="7423" width="9.1796875" style="5"/>
    <col min="7424" max="7424" width="6.54296875" style="5" customWidth="1"/>
    <col min="7425" max="7425" width="8" style="5" customWidth="1"/>
    <col min="7426" max="7426" width="25.453125" style="5" customWidth="1"/>
    <col min="7427" max="7427" width="3.453125" style="5" customWidth="1"/>
    <col min="7428" max="7428" width="10.1796875" style="5" bestFit="1" customWidth="1"/>
    <col min="7429" max="7429" width="4.81640625" style="5" customWidth="1"/>
    <col min="7430" max="7430" width="6" style="5" bestFit="1" customWidth="1"/>
    <col min="7431" max="7431" width="3.81640625" style="5" bestFit="1" customWidth="1"/>
    <col min="7432" max="7432" width="5.81640625" style="5" bestFit="1" customWidth="1"/>
    <col min="7433" max="7433" width="5.54296875" style="5" bestFit="1" customWidth="1"/>
    <col min="7434" max="7434" width="6.54296875" style="5" customWidth="1"/>
    <col min="7435" max="7435" width="8.1796875" style="5" customWidth="1"/>
    <col min="7436" max="7436" width="9.453125" style="5" customWidth="1"/>
    <col min="7437" max="7438" width="11.81640625" style="5" customWidth="1"/>
    <col min="7439" max="7439" width="12.1796875" style="5" customWidth="1"/>
    <col min="7440" max="7440" width="9.453125" style="5" customWidth="1"/>
    <col min="7441" max="7679" width="9.1796875" style="5"/>
    <col min="7680" max="7680" width="6.54296875" style="5" customWidth="1"/>
    <col min="7681" max="7681" width="8" style="5" customWidth="1"/>
    <col min="7682" max="7682" width="25.453125" style="5" customWidth="1"/>
    <col min="7683" max="7683" width="3.453125" style="5" customWidth="1"/>
    <col min="7684" max="7684" width="10.1796875" style="5" bestFit="1" customWidth="1"/>
    <col min="7685" max="7685" width="4.81640625" style="5" customWidth="1"/>
    <col min="7686" max="7686" width="6" style="5" bestFit="1" customWidth="1"/>
    <col min="7687" max="7687" width="3.81640625" style="5" bestFit="1" customWidth="1"/>
    <col min="7688" max="7688" width="5.81640625" style="5" bestFit="1" customWidth="1"/>
    <col min="7689" max="7689" width="5.54296875" style="5" bestFit="1" customWidth="1"/>
    <col min="7690" max="7690" width="6.54296875" style="5" customWidth="1"/>
    <col min="7691" max="7691" width="8.1796875" style="5" customWidth="1"/>
    <col min="7692" max="7692" width="9.453125" style="5" customWidth="1"/>
    <col min="7693" max="7694" width="11.81640625" style="5" customWidth="1"/>
    <col min="7695" max="7695" width="12.1796875" style="5" customWidth="1"/>
    <col min="7696" max="7696" width="9.453125" style="5" customWidth="1"/>
    <col min="7697" max="7935" width="9.1796875" style="5"/>
    <col min="7936" max="7936" width="6.54296875" style="5" customWidth="1"/>
    <col min="7937" max="7937" width="8" style="5" customWidth="1"/>
    <col min="7938" max="7938" width="25.453125" style="5" customWidth="1"/>
    <col min="7939" max="7939" width="3.453125" style="5" customWidth="1"/>
    <col min="7940" max="7940" width="10.1796875" style="5" bestFit="1" customWidth="1"/>
    <col min="7941" max="7941" width="4.81640625" style="5" customWidth="1"/>
    <col min="7942" max="7942" width="6" style="5" bestFit="1" customWidth="1"/>
    <col min="7943" max="7943" width="3.81640625" style="5" bestFit="1" customWidth="1"/>
    <col min="7944" max="7944" width="5.81640625" style="5" bestFit="1" customWidth="1"/>
    <col min="7945" max="7945" width="5.54296875" style="5" bestFit="1" customWidth="1"/>
    <col min="7946" max="7946" width="6.54296875" style="5" customWidth="1"/>
    <col min="7947" max="7947" width="8.1796875" style="5" customWidth="1"/>
    <col min="7948" max="7948" width="9.453125" style="5" customWidth="1"/>
    <col min="7949" max="7950" width="11.81640625" style="5" customWidth="1"/>
    <col min="7951" max="7951" width="12.1796875" style="5" customWidth="1"/>
    <col min="7952" max="7952" width="9.453125" style="5" customWidth="1"/>
    <col min="7953" max="8191" width="9.1796875" style="5"/>
    <col min="8192" max="8192" width="6.54296875" style="5" customWidth="1"/>
    <col min="8193" max="8193" width="8" style="5" customWidth="1"/>
    <col min="8194" max="8194" width="25.453125" style="5" customWidth="1"/>
    <col min="8195" max="8195" width="3.453125" style="5" customWidth="1"/>
    <col min="8196" max="8196" width="10.1796875" style="5" bestFit="1" customWidth="1"/>
    <col min="8197" max="8197" width="4.81640625" style="5" customWidth="1"/>
    <col min="8198" max="8198" width="6" style="5" bestFit="1" customWidth="1"/>
    <col min="8199" max="8199" width="3.81640625" style="5" bestFit="1" customWidth="1"/>
    <col min="8200" max="8200" width="5.81640625" style="5" bestFit="1" customWidth="1"/>
    <col min="8201" max="8201" width="5.54296875" style="5" bestFit="1" customWidth="1"/>
    <col min="8202" max="8202" width="6.54296875" style="5" customWidth="1"/>
    <col min="8203" max="8203" width="8.1796875" style="5" customWidth="1"/>
    <col min="8204" max="8204" width="9.453125" style="5" customWidth="1"/>
    <col min="8205" max="8206" width="11.81640625" style="5" customWidth="1"/>
    <col min="8207" max="8207" width="12.1796875" style="5" customWidth="1"/>
    <col min="8208" max="8208" width="9.453125" style="5" customWidth="1"/>
    <col min="8209" max="8447" width="9.1796875" style="5"/>
    <col min="8448" max="8448" width="6.54296875" style="5" customWidth="1"/>
    <col min="8449" max="8449" width="8" style="5" customWidth="1"/>
    <col min="8450" max="8450" width="25.453125" style="5" customWidth="1"/>
    <col min="8451" max="8451" width="3.453125" style="5" customWidth="1"/>
    <col min="8452" max="8452" width="10.1796875" style="5" bestFit="1" customWidth="1"/>
    <col min="8453" max="8453" width="4.81640625" style="5" customWidth="1"/>
    <col min="8454" max="8454" width="6" style="5" bestFit="1" customWidth="1"/>
    <col min="8455" max="8455" width="3.81640625" style="5" bestFit="1" customWidth="1"/>
    <col min="8456" max="8456" width="5.81640625" style="5" bestFit="1" customWidth="1"/>
    <col min="8457" max="8457" width="5.54296875" style="5" bestFit="1" customWidth="1"/>
    <col min="8458" max="8458" width="6.54296875" style="5" customWidth="1"/>
    <col min="8459" max="8459" width="8.1796875" style="5" customWidth="1"/>
    <col min="8460" max="8460" width="9.453125" style="5" customWidth="1"/>
    <col min="8461" max="8462" width="11.81640625" style="5" customWidth="1"/>
    <col min="8463" max="8463" width="12.1796875" style="5" customWidth="1"/>
    <col min="8464" max="8464" width="9.453125" style="5" customWidth="1"/>
    <col min="8465" max="8703" width="9.1796875" style="5"/>
    <col min="8704" max="8704" width="6.54296875" style="5" customWidth="1"/>
    <col min="8705" max="8705" width="8" style="5" customWidth="1"/>
    <col min="8706" max="8706" width="25.453125" style="5" customWidth="1"/>
    <col min="8707" max="8707" width="3.453125" style="5" customWidth="1"/>
    <col min="8708" max="8708" width="10.1796875" style="5" bestFit="1" customWidth="1"/>
    <col min="8709" max="8709" width="4.81640625" style="5" customWidth="1"/>
    <col min="8710" max="8710" width="6" style="5" bestFit="1" customWidth="1"/>
    <col min="8711" max="8711" width="3.81640625" style="5" bestFit="1" customWidth="1"/>
    <col min="8712" max="8712" width="5.81640625" style="5" bestFit="1" customWidth="1"/>
    <col min="8713" max="8713" width="5.54296875" style="5" bestFit="1" customWidth="1"/>
    <col min="8714" max="8714" width="6.54296875" style="5" customWidth="1"/>
    <col min="8715" max="8715" width="8.1796875" style="5" customWidth="1"/>
    <col min="8716" max="8716" width="9.453125" style="5" customWidth="1"/>
    <col min="8717" max="8718" width="11.81640625" style="5" customWidth="1"/>
    <col min="8719" max="8719" width="12.1796875" style="5" customWidth="1"/>
    <col min="8720" max="8720" width="9.453125" style="5" customWidth="1"/>
    <col min="8721" max="8959" width="9.1796875" style="5"/>
    <col min="8960" max="8960" width="6.54296875" style="5" customWidth="1"/>
    <col min="8961" max="8961" width="8" style="5" customWidth="1"/>
    <col min="8962" max="8962" width="25.453125" style="5" customWidth="1"/>
    <col min="8963" max="8963" width="3.453125" style="5" customWidth="1"/>
    <col min="8964" max="8964" width="10.1796875" style="5" bestFit="1" customWidth="1"/>
    <col min="8965" max="8965" width="4.81640625" style="5" customWidth="1"/>
    <col min="8966" max="8966" width="6" style="5" bestFit="1" customWidth="1"/>
    <col min="8967" max="8967" width="3.81640625" style="5" bestFit="1" customWidth="1"/>
    <col min="8968" max="8968" width="5.81640625" style="5" bestFit="1" customWidth="1"/>
    <col min="8969" max="8969" width="5.54296875" style="5" bestFit="1" customWidth="1"/>
    <col min="8970" max="8970" width="6.54296875" style="5" customWidth="1"/>
    <col min="8971" max="8971" width="8.1796875" style="5" customWidth="1"/>
    <col min="8972" max="8972" width="9.453125" style="5" customWidth="1"/>
    <col min="8973" max="8974" width="11.81640625" style="5" customWidth="1"/>
    <col min="8975" max="8975" width="12.1796875" style="5" customWidth="1"/>
    <col min="8976" max="8976" width="9.453125" style="5" customWidth="1"/>
    <col min="8977" max="9215" width="9.1796875" style="5"/>
    <col min="9216" max="9216" width="6.54296875" style="5" customWidth="1"/>
    <col min="9217" max="9217" width="8" style="5" customWidth="1"/>
    <col min="9218" max="9218" width="25.453125" style="5" customWidth="1"/>
    <col min="9219" max="9219" width="3.453125" style="5" customWidth="1"/>
    <col min="9220" max="9220" width="10.1796875" style="5" bestFit="1" customWidth="1"/>
    <col min="9221" max="9221" width="4.81640625" style="5" customWidth="1"/>
    <col min="9222" max="9222" width="6" style="5" bestFit="1" customWidth="1"/>
    <col min="9223" max="9223" width="3.81640625" style="5" bestFit="1" customWidth="1"/>
    <col min="9224" max="9224" width="5.81640625" style="5" bestFit="1" customWidth="1"/>
    <col min="9225" max="9225" width="5.54296875" style="5" bestFit="1" customWidth="1"/>
    <col min="9226" max="9226" width="6.54296875" style="5" customWidth="1"/>
    <col min="9227" max="9227" width="8.1796875" style="5" customWidth="1"/>
    <col min="9228" max="9228" width="9.453125" style="5" customWidth="1"/>
    <col min="9229" max="9230" width="11.81640625" style="5" customWidth="1"/>
    <col min="9231" max="9231" width="12.1796875" style="5" customWidth="1"/>
    <col min="9232" max="9232" width="9.453125" style="5" customWidth="1"/>
    <col min="9233" max="9471" width="9.1796875" style="5"/>
    <col min="9472" max="9472" width="6.54296875" style="5" customWidth="1"/>
    <col min="9473" max="9473" width="8" style="5" customWidth="1"/>
    <col min="9474" max="9474" width="25.453125" style="5" customWidth="1"/>
    <col min="9475" max="9475" width="3.453125" style="5" customWidth="1"/>
    <col min="9476" max="9476" width="10.1796875" style="5" bestFit="1" customWidth="1"/>
    <col min="9477" max="9477" width="4.81640625" style="5" customWidth="1"/>
    <col min="9478" max="9478" width="6" style="5" bestFit="1" customWidth="1"/>
    <col min="9479" max="9479" width="3.81640625" style="5" bestFit="1" customWidth="1"/>
    <col min="9480" max="9480" width="5.81640625" style="5" bestFit="1" customWidth="1"/>
    <col min="9481" max="9481" width="5.54296875" style="5" bestFit="1" customWidth="1"/>
    <col min="9482" max="9482" width="6.54296875" style="5" customWidth="1"/>
    <col min="9483" max="9483" width="8.1796875" style="5" customWidth="1"/>
    <col min="9484" max="9484" width="9.453125" style="5" customWidth="1"/>
    <col min="9485" max="9486" width="11.81640625" style="5" customWidth="1"/>
    <col min="9487" max="9487" width="12.1796875" style="5" customWidth="1"/>
    <col min="9488" max="9488" width="9.453125" style="5" customWidth="1"/>
    <col min="9489" max="9727" width="9.1796875" style="5"/>
    <col min="9728" max="9728" width="6.54296875" style="5" customWidth="1"/>
    <col min="9729" max="9729" width="8" style="5" customWidth="1"/>
    <col min="9730" max="9730" width="25.453125" style="5" customWidth="1"/>
    <col min="9731" max="9731" width="3.453125" style="5" customWidth="1"/>
    <col min="9732" max="9732" width="10.1796875" style="5" bestFit="1" customWidth="1"/>
    <col min="9733" max="9733" width="4.81640625" style="5" customWidth="1"/>
    <col min="9734" max="9734" width="6" style="5" bestFit="1" customWidth="1"/>
    <col min="9735" max="9735" width="3.81640625" style="5" bestFit="1" customWidth="1"/>
    <col min="9736" max="9736" width="5.81640625" style="5" bestFit="1" customWidth="1"/>
    <col min="9737" max="9737" width="5.54296875" style="5" bestFit="1" customWidth="1"/>
    <col min="9738" max="9738" width="6.54296875" style="5" customWidth="1"/>
    <col min="9739" max="9739" width="8.1796875" style="5" customWidth="1"/>
    <col min="9740" max="9740" width="9.453125" style="5" customWidth="1"/>
    <col min="9741" max="9742" width="11.81640625" style="5" customWidth="1"/>
    <col min="9743" max="9743" width="12.1796875" style="5" customWidth="1"/>
    <col min="9744" max="9744" width="9.453125" style="5" customWidth="1"/>
    <col min="9745" max="9983" width="9.1796875" style="5"/>
    <col min="9984" max="9984" width="6.54296875" style="5" customWidth="1"/>
    <col min="9985" max="9985" width="8" style="5" customWidth="1"/>
    <col min="9986" max="9986" width="25.453125" style="5" customWidth="1"/>
    <col min="9987" max="9987" width="3.453125" style="5" customWidth="1"/>
    <col min="9988" max="9988" width="10.1796875" style="5" bestFit="1" customWidth="1"/>
    <col min="9989" max="9989" width="4.81640625" style="5" customWidth="1"/>
    <col min="9990" max="9990" width="6" style="5" bestFit="1" customWidth="1"/>
    <col min="9991" max="9991" width="3.81640625" style="5" bestFit="1" customWidth="1"/>
    <col min="9992" max="9992" width="5.81640625" style="5" bestFit="1" customWidth="1"/>
    <col min="9993" max="9993" width="5.54296875" style="5" bestFit="1" customWidth="1"/>
    <col min="9994" max="9994" width="6.54296875" style="5" customWidth="1"/>
    <col min="9995" max="9995" width="8.1796875" style="5" customWidth="1"/>
    <col min="9996" max="9996" width="9.453125" style="5" customWidth="1"/>
    <col min="9997" max="9998" width="11.81640625" style="5" customWidth="1"/>
    <col min="9999" max="9999" width="12.1796875" style="5" customWidth="1"/>
    <col min="10000" max="10000" width="9.453125" style="5" customWidth="1"/>
    <col min="10001" max="10239" width="9.1796875" style="5"/>
    <col min="10240" max="10240" width="6.54296875" style="5" customWidth="1"/>
    <col min="10241" max="10241" width="8" style="5" customWidth="1"/>
    <col min="10242" max="10242" width="25.453125" style="5" customWidth="1"/>
    <col min="10243" max="10243" width="3.453125" style="5" customWidth="1"/>
    <col min="10244" max="10244" width="10.1796875" style="5" bestFit="1" customWidth="1"/>
    <col min="10245" max="10245" width="4.81640625" style="5" customWidth="1"/>
    <col min="10246" max="10246" width="6" style="5" bestFit="1" customWidth="1"/>
    <col min="10247" max="10247" width="3.81640625" style="5" bestFit="1" customWidth="1"/>
    <col min="10248" max="10248" width="5.81640625" style="5" bestFit="1" customWidth="1"/>
    <col min="10249" max="10249" width="5.54296875" style="5" bestFit="1" customWidth="1"/>
    <col min="10250" max="10250" width="6.54296875" style="5" customWidth="1"/>
    <col min="10251" max="10251" width="8.1796875" style="5" customWidth="1"/>
    <col min="10252" max="10252" width="9.453125" style="5" customWidth="1"/>
    <col min="10253" max="10254" width="11.81640625" style="5" customWidth="1"/>
    <col min="10255" max="10255" width="12.1796875" style="5" customWidth="1"/>
    <col min="10256" max="10256" width="9.453125" style="5" customWidth="1"/>
    <col min="10257" max="10495" width="9.1796875" style="5"/>
    <col min="10496" max="10496" width="6.54296875" style="5" customWidth="1"/>
    <col min="10497" max="10497" width="8" style="5" customWidth="1"/>
    <col min="10498" max="10498" width="25.453125" style="5" customWidth="1"/>
    <col min="10499" max="10499" width="3.453125" style="5" customWidth="1"/>
    <col min="10500" max="10500" width="10.1796875" style="5" bestFit="1" customWidth="1"/>
    <col min="10501" max="10501" width="4.81640625" style="5" customWidth="1"/>
    <col min="10502" max="10502" width="6" style="5" bestFit="1" customWidth="1"/>
    <col min="10503" max="10503" width="3.81640625" style="5" bestFit="1" customWidth="1"/>
    <col min="10504" max="10504" width="5.81640625" style="5" bestFit="1" customWidth="1"/>
    <col min="10505" max="10505" width="5.54296875" style="5" bestFit="1" customWidth="1"/>
    <col min="10506" max="10506" width="6.54296875" style="5" customWidth="1"/>
    <col min="10507" max="10507" width="8.1796875" style="5" customWidth="1"/>
    <col min="10508" max="10508" width="9.453125" style="5" customWidth="1"/>
    <col min="10509" max="10510" width="11.81640625" style="5" customWidth="1"/>
    <col min="10511" max="10511" width="12.1796875" style="5" customWidth="1"/>
    <col min="10512" max="10512" width="9.453125" style="5" customWidth="1"/>
    <col min="10513" max="10751" width="9.1796875" style="5"/>
    <col min="10752" max="10752" width="6.54296875" style="5" customWidth="1"/>
    <col min="10753" max="10753" width="8" style="5" customWidth="1"/>
    <col min="10754" max="10754" width="25.453125" style="5" customWidth="1"/>
    <col min="10755" max="10755" width="3.453125" style="5" customWidth="1"/>
    <col min="10756" max="10756" width="10.1796875" style="5" bestFit="1" customWidth="1"/>
    <col min="10757" max="10757" width="4.81640625" style="5" customWidth="1"/>
    <col min="10758" max="10758" width="6" style="5" bestFit="1" customWidth="1"/>
    <col min="10759" max="10759" width="3.81640625" style="5" bestFit="1" customWidth="1"/>
    <col min="10760" max="10760" width="5.81640625" style="5" bestFit="1" customWidth="1"/>
    <col min="10761" max="10761" width="5.54296875" style="5" bestFit="1" customWidth="1"/>
    <col min="10762" max="10762" width="6.54296875" style="5" customWidth="1"/>
    <col min="10763" max="10763" width="8.1796875" style="5" customWidth="1"/>
    <col min="10764" max="10764" width="9.453125" style="5" customWidth="1"/>
    <col min="10765" max="10766" width="11.81640625" style="5" customWidth="1"/>
    <col min="10767" max="10767" width="12.1796875" style="5" customWidth="1"/>
    <col min="10768" max="10768" width="9.453125" style="5" customWidth="1"/>
    <col min="10769" max="11007" width="9.1796875" style="5"/>
    <col min="11008" max="11008" width="6.54296875" style="5" customWidth="1"/>
    <col min="11009" max="11009" width="8" style="5" customWidth="1"/>
    <col min="11010" max="11010" width="25.453125" style="5" customWidth="1"/>
    <col min="11011" max="11011" width="3.453125" style="5" customWidth="1"/>
    <col min="11012" max="11012" width="10.1796875" style="5" bestFit="1" customWidth="1"/>
    <col min="11013" max="11013" width="4.81640625" style="5" customWidth="1"/>
    <col min="11014" max="11014" width="6" style="5" bestFit="1" customWidth="1"/>
    <col min="11015" max="11015" width="3.81640625" style="5" bestFit="1" customWidth="1"/>
    <col min="11016" max="11016" width="5.81640625" style="5" bestFit="1" customWidth="1"/>
    <col min="11017" max="11017" width="5.54296875" style="5" bestFit="1" customWidth="1"/>
    <col min="11018" max="11018" width="6.54296875" style="5" customWidth="1"/>
    <col min="11019" max="11019" width="8.1796875" style="5" customWidth="1"/>
    <col min="11020" max="11020" width="9.453125" style="5" customWidth="1"/>
    <col min="11021" max="11022" width="11.81640625" style="5" customWidth="1"/>
    <col min="11023" max="11023" width="12.1796875" style="5" customWidth="1"/>
    <col min="11024" max="11024" width="9.453125" style="5" customWidth="1"/>
    <col min="11025" max="11263" width="9.1796875" style="5"/>
    <col min="11264" max="11264" width="6.54296875" style="5" customWidth="1"/>
    <col min="11265" max="11265" width="8" style="5" customWidth="1"/>
    <col min="11266" max="11266" width="25.453125" style="5" customWidth="1"/>
    <col min="11267" max="11267" width="3.453125" style="5" customWidth="1"/>
    <col min="11268" max="11268" width="10.1796875" style="5" bestFit="1" customWidth="1"/>
    <col min="11269" max="11269" width="4.81640625" style="5" customWidth="1"/>
    <col min="11270" max="11270" width="6" style="5" bestFit="1" customWidth="1"/>
    <col min="11271" max="11271" width="3.81640625" style="5" bestFit="1" customWidth="1"/>
    <col min="11272" max="11272" width="5.81640625" style="5" bestFit="1" customWidth="1"/>
    <col min="11273" max="11273" width="5.54296875" style="5" bestFit="1" customWidth="1"/>
    <col min="11274" max="11274" width="6.54296875" style="5" customWidth="1"/>
    <col min="11275" max="11275" width="8.1796875" style="5" customWidth="1"/>
    <col min="11276" max="11276" width="9.453125" style="5" customWidth="1"/>
    <col min="11277" max="11278" width="11.81640625" style="5" customWidth="1"/>
    <col min="11279" max="11279" width="12.1796875" style="5" customWidth="1"/>
    <col min="11280" max="11280" width="9.453125" style="5" customWidth="1"/>
    <col min="11281" max="11519" width="9.1796875" style="5"/>
    <col min="11520" max="11520" width="6.54296875" style="5" customWidth="1"/>
    <col min="11521" max="11521" width="8" style="5" customWidth="1"/>
    <col min="11522" max="11522" width="25.453125" style="5" customWidth="1"/>
    <col min="11523" max="11523" width="3.453125" style="5" customWidth="1"/>
    <col min="11524" max="11524" width="10.1796875" style="5" bestFit="1" customWidth="1"/>
    <col min="11525" max="11525" width="4.81640625" style="5" customWidth="1"/>
    <col min="11526" max="11526" width="6" style="5" bestFit="1" customWidth="1"/>
    <col min="11527" max="11527" width="3.81640625" style="5" bestFit="1" customWidth="1"/>
    <col min="11528" max="11528" width="5.81640625" style="5" bestFit="1" customWidth="1"/>
    <col min="11529" max="11529" width="5.54296875" style="5" bestFit="1" customWidth="1"/>
    <col min="11530" max="11530" width="6.54296875" style="5" customWidth="1"/>
    <col min="11531" max="11531" width="8.1796875" style="5" customWidth="1"/>
    <col min="11532" max="11532" width="9.453125" style="5" customWidth="1"/>
    <col min="11533" max="11534" width="11.81640625" style="5" customWidth="1"/>
    <col min="11535" max="11535" width="12.1796875" style="5" customWidth="1"/>
    <col min="11536" max="11536" width="9.453125" style="5" customWidth="1"/>
    <col min="11537" max="11775" width="9.1796875" style="5"/>
    <col min="11776" max="11776" width="6.54296875" style="5" customWidth="1"/>
    <col min="11777" max="11777" width="8" style="5" customWidth="1"/>
    <col min="11778" max="11778" width="25.453125" style="5" customWidth="1"/>
    <col min="11779" max="11779" width="3.453125" style="5" customWidth="1"/>
    <col min="11780" max="11780" width="10.1796875" style="5" bestFit="1" customWidth="1"/>
    <col min="11781" max="11781" width="4.81640625" style="5" customWidth="1"/>
    <col min="11782" max="11782" width="6" style="5" bestFit="1" customWidth="1"/>
    <col min="11783" max="11783" width="3.81640625" style="5" bestFit="1" customWidth="1"/>
    <col min="11784" max="11784" width="5.81640625" style="5" bestFit="1" customWidth="1"/>
    <col min="11785" max="11785" width="5.54296875" style="5" bestFit="1" customWidth="1"/>
    <col min="11786" max="11786" width="6.54296875" style="5" customWidth="1"/>
    <col min="11787" max="11787" width="8.1796875" style="5" customWidth="1"/>
    <col min="11788" max="11788" width="9.453125" style="5" customWidth="1"/>
    <col min="11789" max="11790" width="11.81640625" style="5" customWidth="1"/>
    <col min="11791" max="11791" width="12.1796875" style="5" customWidth="1"/>
    <col min="11792" max="11792" width="9.453125" style="5" customWidth="1"/>
    <col min="11793" max="12031" width="9.1796875" style="5"/>
    <col min="12032" max="12032" width="6.54296875" style="5" customWidth="1"/>
    <col min="12033" max="12033" width="8" style="5" customWidth="1"/>
    <col min="12034" max="12034" width="25.453125" style="5" customWidth="1"/>
    <col min="12035" max="12035" width="3.453125" style="5" customWidth="1"/>
    <col min="12036" max="12036" width="10.1796875" style="5" bestFit="1" customWidth="1"/>
    <col min="12037" max="12037" width="4.81640625" style="5" customWidth="1"/>
    <col min="12038" max="12038" width="6" style="5" bestFit="1" customWidth="1"/>
    <col min="12039" max="12039" width="3.81640625" style="5" bestFit="1" customWidth="1"/>
    <col min="12040" max="12040" width="5.81640625" style="5" bestFit="1" customWidth="1"/>
    <col min="12041" max="12041" width="5.54296875" style="5" bestFit="1" customWidth="1"/>
    <col min="12042" max="12042" width="6.54296875" style="5" customWidth="1"/>
    <col min="12043" max="12043" width="8.1796875" style="5" customWidth="1"/>
    <col min="12044" max="12044" width="9.453125" style="5" customWidth="1"/>
    <col min="12045" max="12046" width="11.81640625" style="5" customWidth="1"/>
    <col min="12047" max="12047" width="12.1796875" style="5" customWidth="1"/>
    <col min="12048" max="12048" width="9.453125" style="5" customWidth="1"/>
    <col min="12049" max="12287" width="9.1796875" style="5"/>
    <col min="12288" max="12288" width="6.54296875" style="5" customWidth="1"/>
    <col min="12289" max="12289" width="8" style="5" customWidth="1"/>
    <col min="12290" max="12290" width="25.453125" style="5" customWidth="1"/>
    <col min="12291" max="12291" width="3.453125" style="5" customWidth="1"/>
    <col min="12292" max="12292" width="10.1796875" style="5" bestFit="1" customWidth="1"/>
    <col min="12293" max="12293" width="4.81640625" style="5" customWidth="1"/>
    <col min="12294" max="12294" width="6" style="5" bestFit="1" customWidth="1"/>
    <col min="12295" max="12295" width="3.81640625" style="5" bestFit="1" customWidth="1"/>
    <col min="12296" max="12296" width="5.81640625" style="5" bestFit="1" customWidth="1"/>
    <col min="12297" max="12297" width="5.54296875" style="5" bestFit="1" customWidth="1"/>
    <col min="12298" max="12298" width="6.54296875" style="5" customWidth="1"/>
    <col min="12299" max="12299" width="8.1796875" style="5" customWidth="1"/>
    <col min="12300" max="12300" width="9.453125" style="5" customWidth="1"/>
    <col min="12301" max="12302" width="11.81640625" style="5" customWidth="1"/>
    <col min="12303" max="12303" width="12.1796875" style="5" customWidth="1"/>
    <col min="12304" max="12304" width="9.453125" style="5" customWidth="1"/>
    <col min="12305" max="12543" width="9.1796875" style="5"/>
    <col min="12544" max="12544" width="6.54296875" style="5" customWidth="1"/>
    <col min="12545" max="12545" width="8" style="5" customWidth="1"/>
    <col min="12546" max="12546" width="25.453125" style="5" customWidth="1"/>
    <col min="12547" max="12547" width="3.453125" style="5" customWidth="1"/>
    <col min="12548" max="12548" width="10.1796875" style="5" bestFit="1" customWidth="1"/>
    <col min="12549" max="12549" width="4.81640625" style="5" customWidth="1"/>
    <col min="12550" max="12550" width="6" style="5" bestFit="1" customWidth="1"/>
    <col min="12551" max="12551" width="3.81640625" style="5" bestFit="1" customWidth="1"/>
    <col min="12552" max="12552" width="5.81640625" style="5" bestFit="1" customWidth="1"/>
    <col min="12553" max="12553" width="5.54296875" style="5" bestFit="1" customWidth="1"/>
    <col min="12554" max="12554" width="6.54296875" style="5" customWidth="1"/>
    <col min="12555" max="12555" width="8.1796875" style="5" customWidth="1"/>
    <col min="12556" max="12556" width="9.453125" style="5" customWidth="1"/>
    <col min="12557" max="12558" width="11.81640625" style="5" customWidth="1"/>
    <col min="12559" max="12559" width="12.1796875" style="5" customWidth="1"/>
    <col min="12560" max="12560" width="9.453125" style="5" customWidth="1"/>
    <col min="12561" max="12799" width="9.1796875" style="5"/>
    <col min="12800" max="12800" width="6.54296875" style="5" customWidth="1"/>
    <col min="12801" max="12801" width="8" style="5" customWidth="1"/>
    <col min="12802" max="12802" width="25.453125" style="5" customWidth="1"/>
    <col min="12803" max="12803" width="3.453125" style="5" customWidth="1"/>
    <col min="12804" max="12804" width="10.1796875" style="5" bestFit="1" customWidth="1"/>
    <col min="12805" max="12805" width="4.81640625" style="5" customWidth="1"/>
    <col min="12806" max="12806" width="6" style="5" bestFit="1" customWidth="1"/>
    <col min="12807" max="12807" width="3.81640625" style="5" bestFit="1" customWidth="1"/>
    <col min="12808" max="12808" width="5.81640625" style="5" bestFit="1" customWidth="1"/>
    <col min="12809" max="12809" width="5.54296875" style="5" bestFit="1" customWidth="1"/>
    <col min="12810" max="12810" width="6.54296875" style="5" customWidth="1"/>
    <col min="12811" max="12811" width="8.1796875" style="5" customWidth="1"/>
    <col min="12812" max="12812" width="9.453125" style="5" customWidth="1"/>
    <col min="12813" max="12814" width="11.81640625" style="5" customWidth="1"/>
    <col min="12815" max="12815" width="12.1796875" style="5" customWidth="1"/>
    <col min="12816" max="12816" width="9.453125" style="5" customWidth="1"/>
    <col min="12817" max="13055" width="9.1796875" style="5"/>
    <col min="13056" max="13056" width="6.54296875" style="5" customWidth="1"/>
    <col min="13057" max="13057" width="8" style="5" customWidth="1"/>
    <col min="13058" max="13058" width="25.453125" style="5" customWidth="1"/>
    <col min="13059" max="13059" width="3.453125" style="5" customWidth="1"/>
    <col min="13060" max="13060" width="10.1796875" style="5" bestFit="1" customWidth="1"/>
    <col min="13061" max="13061" width="4.81640625" style="5" customWidth="1"/>
    <col min="13062" max="13062" width="6" style="5" bestFit="1" customWidth="1"/>
    <col min="13063" max="13063" width="3.81640625" style="5" bestFit="1" customWidth="1"/>
    <col min="13064" max="13064" width="5.81640625" style="5" bestFit="1" customWidth="1"/>
    <col min="13065" max="13065" width="5.54296875" style="5" bestFit="1" customWidth="1"/>
    <col min="13066" max="13066" width="6.54296875" style="5" customWidth="1"/>
    <col min="13067" max="13067" width="8.1796875" style="5" customWidth="1"/>
    <col min="13068" max="13068" width="9.453125" style="5" customWidth="1"/>
    <col min="13069" max="13070" width="11.81640625" style="5" customWidth="1"/>
    <col min="13071" max="13071" width="12.1796875" style="5" customWidth="1"/>
    <col min="13072" max="13072" width="9.453125" style="5" customWidth="1"/>
    <col min="13073" max="13311" width="9.1796875" style="5"/>
    <col min="13312" max="13312" width="6.54296875" style="5" customWidth="1"/>
    <col min="13313" max="13313" width="8" style="5" customWidth="1"/>
    <col min="13314" max="13314" width="25.453125" style="5" customWidth="1"/>
    <col min="13315" max="13315" width="3.453125" style="5" customWidth="1"/>
    <col min="13316" max="13316" width="10.1796875" style="5" bestFit="1" customWidth="1"/>
    <col min="13317" max="13317" width="4.81640625" style="5" customWidth="1"/>
    <col min="13318" max="13318" width="6" style="5" bestFit="1" customWidth="1"/>
    <col min="13319" max="13319" width="3.81640625" style="5" bestFit="1" customWidth="1"/>
    <col min="13320" max="13320" width="5.81640625" style="5" bestFit="1" customWidth="1"/>
    <col min="13321" max="13321" width="5.54296875" style="5" bestFit="1" customWidth="1"/>
    <col min="13322" max="13322" width="6.54296875" style="5" customWidth="1"/>
    <col min="13323" max="13323" width="8.1796875" style="5" customWidth="1"/>
    <col min="13324" max="13324" width="9.453125" style="5" customWidth="1"/>
    <col min="13325" max="13326" width="11.81640625" style="5" customWidth="1"/>
    <col min="13327" max="13327" width="12.1796875" style="5" customWidth="1"/>
    <col min="13328" max="13328" width="9.453125" style="5" customWidth="1"/>
    <col min="13329" max="13567" width="9.1796875" style="5"/>
    <col min="13568" max="13568" width="6.54296875" style="5" customWidth="1"/>
    <col min="13569" max="13569" width="8" style="5" customWidth="1"/>
    <col min="13570" max="13570" width="25.453125" style="5" customWidth="1"/>
    <col min="13571" max="13571" width="3.453125" style="5" customWidth="1"/>
    <col min="13572" max="13572" width="10.1796875" style="5" bestFit="1" customWidth="1"/>
    <col min="13573" max="13573" width="4.81640625" style="5" customWidth="1"/>
    <col min="13574" max="13574" width="6" style="5" bestFit="1" customWidth="1"/>
    <col min="13575" max="13575" width="3.81640625" style="5" bestFit="1" customWidth="1"/>
    <col min="13576" max="13576" width="5.81640625" style="5" bestFit="1" customWidth="1"/>
    <col min="13577" max="13577" width="5.54296875" style="5" bestFit="1" customWidth="1"/>
    <col min="13578" max="13578" width="6.54296875" style="5" customWidth="1"/>
    <col min="13579" max="13579" width="8.1796875" style="5" customWidth="1"/>
    <col min="13580" max="13580" width="9.453125" style="5" customWidth="1"/>
    <col min="13581" max="13582" width="11.81640625" style="5" customWidth="1"/>
    <col min="13583" max="13583" width="12.1796875" style="5" customWidth="1"/>
    <col min="13584" max="13584" width="9.453125" style="5" customWidth="1"/>
    <col min="13585" max="13823" width="9.1796875" style="5"/>
    <col min="13824" max="13824" width="6.54296875" style="5" customWidth="1"/>
    <col min="13825" max="13825" width="8" style="5" customWidth="1"/>
    <col min="13826" max="13826" width="25.453125" style="5" customWidth="1"/>
    <col min="13827" max="13827" width="3.453125" style="5" customWidth="1"/>
    <col min="13828" max="13828" width="10.1796875" style="5" bestFit="1" customWidth="1"/>
    <col min="13829" max="13829" width="4.81640625" style="5" customWidth="1"/>
    <col min="13830" max="13830" width="6" style="5" bestFit="1" customWidth="1"/>
    <col min="13831" max="13831" width="3.81640625" style="5" bestFit="1" customWidth="1"/>
    <col min="13832" max="13832" width="5.81640625" style="5" bestFit="1" customWidth="1"/>
    <col min="13833" max="13833" width="5.54296875" style="5" bestFit="1" customWidth="1"/>
    <col min="13834" max="13834" width="6.54296875" style="5" customWidth="1"/>
    <col min="13835" max="13835" width="8.1796875" style="5" customWidth="1"/>
    <col min="13836" max="13836" width="9.453125" style="5" customWidth="1"/>
    <col min="13837" max="13838" width="11.81640625" style="5" customWidth="1"/>
    <col min="13839" max="13839" width="12.1796875" style="5" customWidth="1"/>
    <col min="13840" max="13840" width="9.453125" style="5" customWidth="1"/>
    <col min="13841" max="14079" width="9.1796875" style="5"/>
    <col min="14080" max="14080" width="6.54296875" style="5" customWidth="1"/>
    <col min="14081" max="14081" width="8" style="5" customWidth="1"/>
    <col min="14082" max="14082" width="25.453125" style="5" customWidth="1"/>
    <col min="14083" max="14083" width="3.453125" style="5" customWidth="1"/>
    <col min="14084" max="14084" width="10.1796875" style="5" bestFit="1" customWidth="1"/>
    <col min="14085" max="14085" width="4.81640625" style="5" customWidth="1"/>
    <col min="14086" max="14086" width="6" style="5" bestFit="1" customWidth="1"/>
    <col min="14087" max="14087" width="3.81640625" style="5" bestFit="1" customWidth="1"/>
    <col min="14088" max="14088" width="5.81640625" style="5" bestFit="1" customWidth="1"/>
    <col min="14089" max="14089" width="5.54296875" style="5" bestFit="1" customWidth="1"/>
    <col min="14090" max="14090" width="6.54296875" style="5" customWidth="1"/>
    <col min="14091" max="14091" width="8.1796875" style="5" customWidth="1"/>
    <col min="14092" max="14092" width="9.453125" style="5" customWidth="1"/>
    <col min="14093" max="14094" width="11.81640625" style="5" customWidth="1"/>
    <col min="14095" max="14095" width="12.1796875" style="5" customWidth="1"/>
    <col min="14096" max="14096" width="9.453125" style="5" customWidth="1"/>
    <col min="14097" max="14335" width="9.1796875" style="5"/>
    <col min="14336" max="14336" width="6.54296875" style="5" customWidth="1"/>
    <col min="14337" max="14337" width="8" style="5" customWidth="1"/>
    <col min="14338" max="14338" width="25.453125" style="5" customWidth="1"/>
    <col min="14339" max="14339" width="3.453125" style="5" customWidth="1"/>
    <col min="14340" max="14340" width="10.1796875" style="5" bestFit="1" customWidth="1"/>
    <col min="14341" max="14341" width="4.81640625" style="5" customWidth="1"/>
    <col min="14342" max="14342" width="6" style="5" bestFit="1" customWidth="1"/>
    <col min="14343" max="14343" width="3.81640625" style="5" bestFit="1" customWidth="1"/>
    <col min="14344" max="14344" width="5.81640625" style="5" bestFit="1" customWidth="1"/>
    <col min="14345" max="14345" width="5.54296875" style="5" bestFit="1" customWidth="1"/>
    <col min="14346" max="14346" width="6.54296875" style="5" customWidth="1"/>
    <col min="14347" max="14347" width="8.1796875" style="5" customWidth="1"/>
    <col min="14348" max="14348" width="9.453125" style="5" customWidth="1"/>
    <col min="14349" max="14350" width="11.81640625" style="5" customWidth="1"/>
    <col min="14351" max="14351" width="12.1796875" style="5" customWidth="1"/>
    <col min="14352" max="14352" width="9.453125" style="5" customWidth="1"/>
    <col min="14353" max="14591" width="9.1796875" style="5"/>
    <col min="14592" max="14592" width="6.54296875" style="5" customWidth="1"/>
    <col min="14593" max="14593" width="8" style="5" customWidth="1"/>
    <col min="14594" max="14594" width="25.453125" style="5" customWidth="1"/>
    <col min="14595" max="14595" width="3.453125" style="5" customWidth="1"/>
    <col min="14596" max="14596" width="10.1796875" style="5" bestFit="1" customWidth="1"/>
    <col min="14597" max="14597" width="4.81640625" style="5" customWidth="1"/>
    <col min="14598" max="14598" width="6" style="5" bestFit="1" customWidth="1"/>
    <col min="14599" max="14599" width="3.81640625" style="5" bestFit="1" customWidth="1"/>
    <col min="14600" max="14600" width="5.81640625" style="5" bestFit="1" customWidth="1"/>
    <col min="14601" max="14601" width="5.54296875" style="5" bestFit="1" customWidth="1"/>
    <col min="14602" max="14602" width="6.54296875" style="5" customWidth="1"/>
    <col min="14603" max="14603" width="8.1796875" style="5" customWidth="1"/>
    <col min="14604" max="14604" width="9.453125" style="5" customWidth="1"/>
    <col min="14605" max="14606" width="11.81640625" style="5" customWidth="1"/>
    <col min="14607" max="14607" width="12.1796875" style="5" customWidth="1"/>
    <col min="14608" max="14608" width="9.453125" style="5" customWidth="1"/>
    <col min="14609" max="14847" width="9.1796875" style="5"/>
    <col min="14848" max="14848" width="6.54296875" style="5" customWidth="1"/>
    <col min="14849" max="14849" width="8" style="5" customWidth="1"/>
    <col min="14850" max="14850" width="25.453125" style="5" customWidth="1"/>
    <col min="14851" max="14851" width="3.453125" style="5" customWidth="1"/>
    <col min="14852" max="14852" width="10.1796875" style="5" bestFit="1" customWidth="1"/>
    <col min="14853" max="14853" width="4.81640625" style="5" customWidth="1"/>
    <col min="14854" max="14854" width="6" style="5" bestFit="1" customWidth="1"/>
    <col min="14855" max="14855" width="3.81640625" style="5" bestFit="1" customWidth="1"/>
    <col min="14856" max="14856" width="5.81640625" style="5" bestFit="1" customWidth="1"/>
    <col min="14857" max="14857" width="5.54296875" style="5" bestFit="1" customWidth="1"/>
    <col min="14858" max="14858" width="6.54296875" style="5" customWidth="1"/>
    <col min="14859" max="14859" width="8.1796875" style="5" customWidth="1"/>
    <col min="14860" max="14860" width="9.453125" style="5" customWidth="1"/>
    <col min="14861" max="14862" width="11.81640625" style="5" customWidth="1"/>
    <col min="14863" max="14863" width="12.1796875" style="5" customWidth="1"/>
    <col min="14864" max="14864" width="9.453125" style="5" customWidth="1"/>
    <col min="14865" max="15103" width="9.1796875" style="5"/>
    <col min="15104" max="15104" width="6.54296875" style="5" customWidth="1"/>
    <col min="15105" max="15105" width="8" style="5" customWidth="1"/>
    <col min="15106" max="15106" width="25.453125" style="5" customWidth="1"/>
    <col min="15107" max="15107" width="3.453125" style="5" customWidth="1"/>
    <col min="15108" max="15108" width="10.1796875" style="5" bestFit="1" customWidth="1"/>
    <col min="15109" max="15109" width="4.81640625" style="5" customWidth="1"/>
    <col min="15110" max="15110" width="6" style="5" bestFit="1" customWidth="1"/>
    <col min="15111" max="15111" width="3.81640625" style="5" bestFit="1" customWidth="1"/>
    <col min="15112" max="15112" width="5.81640625" style="5" bestFit="1" customWidth="1"/>
    <col min="15113" max="15113" width="5.54296875" style="5" bestFit="1" customWidth="1"/>
    <col min="15114" max="15114" width="6.54296875" style="5" customWidth="1"/>
    <col min="15115" max="15115" width="8.1796875" style="5" customWidth="1"/>
    <col min="15116" max="15116" width="9.453125" style="5" customWidth="1"/>
    <col min="15117" max="15118" width="11.81640625" style="5" customWidth="1"/>
    <col min="15119" max="15119" width="12.1796875" style="5" customWidth="1"/>
    <col min="15120" max="15120" width="9.453125" style="5" customWidth="1"/>
    <col min="15121" max="15359" width="9.1796875" style="5"/>
    <col min="15360" max="15360" width="6.54296875" style="5" customWidth="1"/>
    <col min="15361" max="15361" width="8" style="5" customWidth="1"/>
    <col min="15362" max="15362" width="25.453125" style="5" customWidth="1"/>
    <col min="15363" max="15363" width="3.453125" style="5" customWidth="1"/>
    <col min="15364" max="15364" width="10.1796875" style="5" bestFit="1" customWidth="1"/>
    <col min="15365" max="15365" width="4.81640625" style="5" customWidth="1"/>
    <col min="15366" max="15366" width="6" style="5" bestFit="1" customWidth="1"/>
    <col min="15367" max="15367" width="3.81640625" style="5" bestFit="1" customWidth="1"/>
    <col min="15368" max="15368" width="5.81640625" style="5" bestFit="1" customWidth="1"/>
    <col min="15369" max="15369" width="5.54296875" style="5" bestFit="1" customWidth="1"/>
    <col min="15370" max="15370" width="6.54296875" style="5" customWidth="1"/>
    <col min="15371" max="15371" width="8.1796875" style="5" customWidth="1"/>
    <col min="15372" max="15372" width="9.453125" style="5" customWidth="1"/>
    <col min="15373" max="15374" width="11.81640625" style="5" customWidth="1"/>
    <col min="15375" max="15375" width="12.1796875" style="5" customWidth="1"/>
    <col min="15376" max="15376" width="9.453125" style="5" customWidth="1"/>
    <col min="15377" max="15615" width="9.1796875" style="5"/>
    <col min="15616" max="15616" width="6.54296875" style="5" customWidth="1"/>
    <col min="15617" max="15617" width="8" style="5" customWidth="1"/>
    <col min="15618" max="15618" width="25.453125" style="5" customWidth="1"/>
    <col min="15619" max="15619" width="3.453125" style="5" customWidth="1"/>
    <col min="15620" max="15620" width="10.1796875" style="5" bestFit="1" customWidth="1"/>
    <col min="15621" max="15621" width="4.81640625" style="5" customWidth="1"/>
    <col min="15622" max="15622" width="6" style="5" bestFit="1" customWidth="1"/>
    <col min="15623" max="15623" width="3.81640625" style="5" bestFit="1" customWidth="1"/>
    <col min="15624" max="15624" width="5.81640625" style="5" bestFit="1" customWidth="1"/>
    <col min="15625" max="15625" width="5.54296875" style="5" bestFit="1" customWidth="1"/>
    <col min="15626" max="15626" width="6.54296875" style="5" customWidth="1"/>
    <col min="15627" max="15627" width="8.1796875" style="5" customWidth="1"/>
    <col min="15628" max="15628" width="9.453125" style="5" customWidth="1"/>
    <col min="15629" max="15630" width="11.81640625" style="5" customWidth="1"/>
    <col min="15631" max="15631" width="12.1796875" style="5" customWidth="1"/>
    <col min="15632" max="15632" width="9.453125" style="5" customWidth="1"/>
    <col min="15633" max="15871" width="9.1796875" style="5"/>
    <col min="15872" max="15872" width="6.54296875" style="5" customWidth="1"/>
    <col min="15873" max="15873" width="8" style="5" customWidth="1"/>
    <col min="15874" max="15874" width="25.453125" style="5" customWidth="1"/>
    <col min="15875" max="15875" width="3.453125" style="5" customWidth="1"/>
    <col min="15876" max="15876" width="10.1796875" style="5" bestFit="1" customWidth="1"/>
    <col min="15877" max="15877" width="4.81640625" style="5" customWidth="1"/>
    <col min="15878" max="15878" width="6" style="5" bestFit="1" customWidth="1"/>
    <col min="15879" max="15879" width="3.81640625" style="5" bestFit="1" customWidth="1"/>
    <col min="15880" max="15880" width="5.81640625" style="5" bestFit="1" customWidth="1"/>
    <col min="15881" max="15881" width="5.54296875" style="5" bestFit="1" customWidth="1"/>
    <col min="15882" max="15882" width="6.54296875" style="5" customWidth="1"/>
    <col min="15883" max="15883" width="8.1796875" style="5" customWidth="1"/>
    <col min="15884" max="15884" width="9.453125" style="5" customWidth="1"/>
    <col min="15885" max="15886" width="11.81640625" style="5" customWidth="1"/>
    <col min="15887" max="15887" width="12.1796875" style="5" customWidth="1"/>
    <col min="15888" max="15888" width="9.453125" style="5" customWidth="1"/>
    <col min="15889" max="16127" width="9.1796875" style="5"/>
    <col min="16128" max="16128" width="6.54296875" style="5" customWidth="1"/>
    <col min="16129" max="16129" width="8" style="5" customWidth="1"/>
    <col min="16130" max="16130" width="25.453125" style="5" customWidth="1"/>
    <col min="16131" max="16131" width="3.453125" style="5" customWidth="1"/>
    <col min="16132" max="16132" width="10.1796875" style="5" bestFit="1" customWidth="1"/>
    <col min="16133" max="16133" width="4.81640625" style="5" customWidth="1"/>
    <col min="16134" max="16134" width="6" style="5" bestFit="1" customWidth="1"/>
    <col min="16135" max="16135" width="3.81640625" style="5" bestFit="1" customWidth="1"/>
    <col min="16136" max="16136" width="5.81640625" style="5" bestFit="1" customWidth="1"/>
    <col min="16137" max="16137" width="5.54296875" style="5" bestFit="1" customWidth="1"/>
    <col min="16138" max="16138" width="6.54296875" style="5" customWidth="1"/>
    <col min="16139" max="16139" width="8.1796875" style="5" customWidth="1"/>
    <col min="16140" max="16140" width="9.453125" style="5" customWidth="1"/>
    <col min="16141" max="16142" width="11.81640625" style="5" customWidth="1"/>
    <col min="16143" max="16143" width="12.1796875" style="5" customWidth="1"/>
    <col min="16144" max="16144" width="9.453125" style="5" customWidth="1"/>
    <col min="16145" max="16384" width="9.1796875" style="5"/>
  </cols>
  <sheetData>
    <row r="1" spans="1:26" ht="15.5" x14ac:dyDescent="0.35">
      <c r="A1" s="7" t="s">
        <v>328</v>
      </c>
      <c r="B1" s="8"/>
      <c r="C1" s="9"/>
      <c r="D1" s="9"/>
      <c r="E1" s="9"/>
      <c r="F1" s="9"/>
      <c r="G1" s="9"/>
      <c r="H1" s="9"/>
      <c r="I1" s="9"/>
      <c r="J1" s="9"/>
      <c r="K1" s="10"/>
    </row>
    <row r="2" spans="1:26" ht="15.5" x14ac:dyDescent="0.35">
      <c r="A2" s="11" t="s">
        <v>250</v>
      </c>
      <c r="B2" s="1"/>
      <c r="C2" s="12"/>
      <c r="D2" s="12"/>
      <c r="E2" s="12"/>
      <c r="F2" s="12"/>
      <c r="G2" s="12"/>
      <c r="H2" s="12"/>
      <c r="I2" s="12"/>
      <c r="J2" s="12"/>
      <c r="K2" s="13"/>
    </row>
    <row r="3" spans="1:26" ht="16" thickBot="1" x14ac:dyDescent="0.4">
      <c r="A3" s="14"/>
      <c r="B3" s="15"/>
      <c r="C3" s="16"/>
      <c r="D3" s="16"/>
      <c r="E3" s="16"/>
      <c r="F3" s="16"/>
      <c r="G3" s="16"/>
      <c r="H3" s="16"/>
      <c r="I3" s="16"/>
      <c r="J3" s="16"/>
      <c r="K3" s="17"/>
    </row>
    <row r="4" spans="1:26" s="4" customFormat="1" x14ac:dyDescent="0.35">
      <c r="A4" s="18" t="s">
        <v>11</v>
      </c>
      <c r="B4" s="19"/>
      <c r="C4" s="20">
        <v>45840</v>
      </c>
      <c r="D4" s="20"/>
      <c r="E4" s="20">
        <v>45840</v>
      </c>
      <c r="M4" s="5"/>
      <c r="N4" s="5"/>
      <c r="O4" s="5"/>
      <c r="P4" s="5"/>
      <c r="Q4" s="5"/>
      <c r="R4" s="5"/>
      <c r="S4" s="5"/>
      <c r="T4" s="5"/>
      <c r="U4" s="5"/>
      <c r="V4" s="5"/>
      <c r="W4" s="5"/>
      <c r="X4" s="5"/>
      <c r="Z4" s="203"/>
    </row>
    <row r="5" spans="1:26" s="4" customFormat="1" ht="15" thickBot="1" x14ac:dyDescent="0.4">
      <c r="A5" s="21" t="s">
        <v>12</v>
      </c>
      <c r="B5" s="3"/>
      <c r="E5" s="22">
        <f>E4-C4</f>
        <v>0</v>
      </c>
      <c r="F5" s="23"/>
      <c r="G5" s="23"/>
      <c r="H5" s="23"/>
      <c r="I5" s="23"/>
      <c r="J5" s="23"/>
      <c r="M5" s="5"/>
      <c r="N5" s="5"/>
      <c r="O5" s="5"/>
      <c r="P5" s="5"/>
      <c r="Q5" s="5"/>
      <c r="R5" s="5"/>
      <c r="S5" s="5"/>
      <c r="T5" s="5"/>
      <c r="U5" s="5"/>
      <c r="V5" s="5"/>
      <c r="W5" s="5"/>
      <c r="X5" s="5"/>
      <c r="Z5" s="203"/>
    </row>
    <row r="6" spans="1:26" s="24" customFormat="1" ht="45.75" customHeight="1" thickBot="1" x14ac:dyDescent="0.4">
      <c r="A6" s="188" t="s">
        <v>13</v>
      </c>
      <c r="B6" s="180" t="s">
        <v>14</v>
      </c>
      <c r="C6" s="196" t="s">
        <v>15</v>
      </c>
      <c r="D6" s="181"/>
      <c r="E6" s="182" t="s">
        <v>16</v>
      </c>
      <c r="F6" s="182" t="s">
        <v>17</v>
      </c>
      <c r="G6" s="182" t="s">
        <v>18</v>
      </c>
      <c r="H6" s="182" t="s">
        <v>19</v>
      </c>
      <c r="I6" s="182" t="s">
        <v>20</v>
      </c>
      <c r="J6" s="182" t="s">
        <v>21</v>
      </c>
      <c r="K6" s="182" t="s">
        <v>22</v>
      </c>
      <c r="L6" s="182" t="s">
        <v>23</v>
      </c>
      <c r="M6" s="183" t="s">
        <v>24</v>
      </c>
      <c r="N6" s="186" t="s">
        <v>335</v>
      </c>
      <c r="O6" s="184" t="s">
        <v>25</v>
      </c>
      <c r="P6" s="184" t="s">
        <v>26</v>
      </c>
      <c r="Q6" s="184" t="s">
        <v>27</v>
      </c>
      <c r="R6" s="185"/>
      <c r="S6" s="299" t="s">
        <v>29</v>
      </c>
      <c r="T6" s="300" t="s">
        <v>341</v>
      </c>
      <c r="U6" s="301" t="s">
        <v>28</v>
      </c>
      <c r="V6" s="301" t="s">
        <v>342</v>
      </c>
      <c r="W6" s="187" t="s">
        <v>30</v>
      </c>
      <c r="X6" s="309" t="s">
        <v>31</v>
      </c>
      <c r="Z6" s="204"/>
    </row>
    <row r="7" spans="1:26" s="4" customFormat="1" x14ac:dyDescent="0.35">
      <c r="A7" s="210">
        <v>1</v>
      </c>
      <c r="B7" s="211"/>
      <c r="C7" s="212" t="s">
        <v>0</v>
      </c>
      <c r="D7" s="213"/>
      <c r="E7" s="214" t="s">
        <v>32</v>
      </c>
      <c r="F7" s="215"/>
      <c r="G7" s="215">
        <v>1</v>
      </c>
      <c r="H7" s="215">
        <v>1</v>
      </c>
      <c r="I7" s="216">
        <v>1</v>
      </c>
      <c r="J7" s="216" t="s">
        <v>33</v>
      </c>
      <c r="K7" s="216">
        <v>0</v>
      </c>
      <c r="L7" s="216">
        <v>0</v>
      </c>
      <c r="M7" s="218">
        <f>(0.5*2*300)+(0.5*1*490)</f>
        <v>545</v>
      </c>
      <c r="N7" s="221">
        <f>210</f>
        <v>210</v>
      </c>
      <c r="O7" s="219">
        <v>0</v>
      </c>
      <c r="P7" s="219">
        <v>0</v>
      </c>
      <c r="Q7" s="219">
        <f>400/11*1-0.36</f>
        <v>36.003636363636367</v>
      </c>
      <c r="R7" s="222"/>
      <c r="S7" s="218">
        <f>SUM(M7:R7)</f>
        <v>791.00363636363636</v>
      </c>
      <c r="T7" s="219">
        <f>N7/2+490/2/2+0.5</f>
        <v>228</v>
      </c>
      <c r="U7" s="219">
        <f>-$V$29*Z7</f>
        <v>0</v>
      </c>
      <c r="V7" s="220">
        <f t="shared" ref="V7:V15" si="0">S7-T7-U7</f>
        <v>563.00363636363636</v>
      </c>
      <c r="W7" s="304">
        <v>791</v>
      </c>
      <c r="X7" s="310">
        <f>S7-W7</f>
        <v>3.6363636363603291E-3</v>
      </c>
      <c r="Z7" s="205"/>
    </row>
    <row r="8" spans="1:26" s="4" customFormat="1" x14ac:dyDescent="0.35">
      <c r="A8" s="189">
        <v>2</v>
      </c>
      <c r="B8" s="191"/>
      <c r="C8" s="197" t="s">
        <v>9</v>
      </c>
      <c r="D8" s="25"/>
      <c r="E8" s="26" t="s">
        <v>40</v>
      </c>
      <c r="F8" s="27"/>
      <c r="G8" s="27">
        <v>3</v>
      </c>
      <c r="H8" s="27"/>
      <c r="I8" s="28"/>
      <c r="J8" s="28"/>
      <c r="K8" s="28">
        <v>0</v>
      </c>
      <c r="L8" s="28">
        <v>0</v>
      </c>
      <c r="M8" s="223"/>
      <c r="N8" s="226"/>
      <c r="O8" s="224"/>
      <c r="P8" s="224"/>
      <c r="Q8" s="224"/>
      <c r="R8" s="227"/>
      <c r="S8" s="223"/>
      <c r="T8" s="224"/>
      <c r="U8" s="224"/>
      <c r="V8" s="225"/>
      <c r="W8" s="305"/>
      <c r="X8" s="311"/>
      <c r="Z8" s="203"/>
    </row>
    <row r="9" spans="1:26" s="4" customFormat="1" x14ac:dyDescent="0.35">
      <c r="A9" s="189">
        <v>3</v>
      </c>
      <c r="B9" s="192"/>
      <c r="C9" s="197" t="s">
        <v>1</v>
      </c>
      <c r="D9" s="25"/>
      <c r="E9" s="26" t="s">
        <v>34</v>
      </c>
      <c r="F9" s="28">
        <v>1</v>
      </c>
      <c r="G9" s="28">
        <v>1</v>
      </c>
      <c r="H9" s="28">
        <v>1</v>
      </c>
      <c r="I9" s="28">
        <v>1</v>
      </c>
      <c r="J9" s="28" t="s">
        <v>33</v>
      </c>
      <c r="K9" s="28">
        <v>0</v>
      </c>
      <c r="L9" s="28">
        <v>0</v>
      </c>
      <c r="M9" s="223">
        <f>(2*2*300)+(2*1*490)</f>
        <v>2180</v>
      </c>
      <c r="N9" s="226">
        <f>210*4</f>
        <v>840</v>
      </c>
      <c r="O9" s="224">
        <v>0</v>
      </c>
      <c r="P9" s="224">
        <v>0</v>
      </c>
      <c r="Q9" s="224">
        <f>400/11*2+0.27</f>
        <v>72.99727272727273</v>
      </c>
      <c r="R9" s="227"/>
      <c r="S9" s="223">
        <f>SUM(M9:R9)</f>
        <v>3092.9972727272725</v>
      </c>
      <c r="T9" s="224">
        <f>N9/2+490*2/2</f>
        <v>910</v>
      </c>
      <c r="U9" s="224">
        <f>-$V$29*Z9</f>
        <v>0</v>
      </c>
      <c r="V9" s="225">
        <f t="shared" si="0"/>
        <v>2182.9972727272725</v>
      </c>
      <c r="W9" s="306">
        <v>3093</v>
      </c>
      <c r="X9" s="311">
        <f>S9-W9</f>
        <v>-2.7272727274976205E-3</v>
      </c>
      <c r="Z9" s="205"/>
    </row>
    <row r="10" spans="1:26" s="4" customFormat="1" x14ac:dyDescent="0.35">
      <c r="A10" s="189">
        <v>4</v>
      </c>
      <c r="B10" s="192"/>
      <c r="C10" s="197" t="s">
        <v>2</v>
      </c>
      <c r="D10" s="25"/>
      <c r="E10" s="26" t="s">
        <v>35</v>
      </c>
      <c r="F10" s="28"/>
      <c r="G10" s="28">
        <v>1</v>
      </c>
      <c r="H10" s="28"/>
      <c r="I10" s="28"/>
      <c r="J10" s="28"/>
      <c r="K10" s="28">
        <v>0</v>
      </c>
      <c r="L10" s="28">
        <v>0</v>
      </c>
      <c r="M10" s="223"/>
      <c r="N10" s="226"/>
      <c r="O10" s="224"/>
      <c r="P10" s="224"/>
      <c r="Q10" s="224"/>
      <c r="R10" s="227"/>
      <c r="S10" s="223"/>
      <c r="T10" s="224"/>
      <c r="U10" s="224"/>
      <c r="V10" s="225"/>
      <c r="W10" s="305"/>
      <c r="X10" s="311"/>
      <c r="Z10" s="203"/>
    </row>
    <row r="11" spans="1:26" s="4" customFormat="1" x14ac:dyDescent="0.35">
      <c r="A11" s="189">
        <v>5</v>
      </c>
      <c r="B11" s="295"/>
      <c r="C11" s="197" t="s">
        <v>372</v>
      </c>
      <c r="D11" s="25"/>
      <c r="E11" s="294" t="s">
        <v>39</v>
      </c>
      <c r="F11" s="28"/>
      <c r="G11" s="28">
        <v>4</v>
      </c>
      <c r="H11" s="28">
        <v>1</v>
      </c>
      <c r="I11" s="28">
        <v>1</v>
      </c>
      <c r="J11" s="28" t="s">
        <v>33</v>
      </c>
      <c r="K11" s="28">
        <v>0</v>
      </c>
      <c r="L11" s="28">
        <v>0</v>
      </c>
      <c r="M11" s="223"/>
      <c r="N11" s="226"/>
      <c r="O11" s="224"/>
      <c r="P11" s="224"/>
      <c r="Q11" s="224"/>
      <c r="R11" s="227"/>
      <c r="S11" s="223"/>
      <c r="T11" s="224"/>
      <c r="U11" s="224"/>
      <c r="V11" s="225"/>
      <c r="W11" s="306"/>
      <c r="X11" s="311"/>
      <c r="Z11" s="205"/>
    </row>
    <row r="12" spans="1:26" s="4" customFormat="1" x14ac:dyDescent="0.35">
      <c r="A12" s="189">
        <v>6</v>
      </c>
      <c r="B12" s="295"/>
      <c r="C12" s="197" t="s">
        <v>332</v>
      </c>
      <c r="D12" s="25"/>
      <c r="E12" s="294" t="s">
        <v>333</v>
      </c>
      <c r="F12" s="28"/>
      <c r="G12" s="28">
        <v>1</v>
      </c>
      <c r="H12" s="28"/>
      <c r="I12" s="28"/>
      <c r="J12" s="28"/>
      <c r="K12" s="28">
        <v>0</v>
      </c>
      <c r="L12" s="28">
        <v>0</v>
      </c>
      <c r="M12" s="223"/>
      <c r="N12" s="226"/>
      <c r="O12" s="224"/>
      <c r="P12" s="224"/>
      <c r="Q12" s="224"/>
      <c r="R12" s="227"/>
      <c r="S12" s="223"/>
      <c r="T12" s="224"/>
      <c r="U12" s="224"/>
      <c r="V12" s="225"/>
      <c r="W12" s="306"/>
      <c r="X12" s="311"/>
      <c r="Z12" s="205"/>
    </row>
    <row r="13" spans="1:26" s="4" customFormat="1" x14ac:dyDescent="0.35">
      <c r="A13" s="189">
        <v>7</v>
      </c>
      <c r="B13" s="193"/>
      <c r="C13" s="197" t="s">
        <v>3</v>
      </c>
      <c r="D13" s="25"/>
      <c r="E13" s="26" t="s">
        <v>36</v>
      </c>
      <c r="F13" s="28">
        <v>1</v>
      </c>
      <c r="G13" s="28">
        <v>2</v>
      </c>
      <c r="H13" s="28">
        <v>1</v>
      </c>
      <c r="I13" s="28">
        <v>1</v>
      </c>
      <c r="J13" s="28" t="s">
        <v>33</v>
      </c>
      <c r="K13" s="28">
        <v>0</v>
      </c>
      <c r="L13" s="28">
        <v>0</v>
      </c>
      <c r="M13" s="223">
        <f>(1*2*300)+(1*1*490)</f>
        <v>1090</v>
      </c>
      <c r="N13" s="226">
        <f>210*2</f>
        <v>420</v>
      </c>
      <c r="O13" s="224">
        <v>0</v>
      </c>
      <c r="P13" s="224">
        <v>0</v>
      </c>
      <c r="Q13" s="224">
        <f>400/11*2+0.27</f>
        <v>72.99727272727273</v>
      </c>
      <c r="R13" s="227"/>
      <c r="S13" s="223">
        <f>SUM(M13:R13)</f>
        <v>1582.9972727272727</v>
      </c>
      <c r="T13" s="224">
        <f>N13/2+490/2</f>
        <v>455</v>
      </c>
      <c r="U13" s="224">
        <f>-$V$29*Z13</f>
        <v>0</v>
      </c>
      <c r="V13" s="225">
        <f t="shared" si="0"/>
        <v>1127.9972727272727</v>
      </c>
      <c r="W13" s="305">
        <v>1583</v>
      </c>
      <c r="X13" s="311">
        <f>S13-W13</f>
        <v>-2.7272727272702468E-3</v>
      </c>
      <c r="Z13" s="205"/>
    </row>
    <row r="14" spans="1:26" s="4" customFormat="1" x14ac:dyDescent="0.35">
      <c r="A14" s="189">
        <v>8</v>
      </c>
      <c r="B14" s="193"/>
      <c r="C14" s="197" t="s">
        <v>4</v>
      </c>
      <c r="D14" s="25"/>
      <c r="E14" s="26" t="s">
        <v>37</v>
      </c>
      <c r="F14" s="28"/>
      <c r="G14" s="28">
        <v>2</v>
      </c>
      <c r="H14" s="28"/>
      <c r="I14" s="28"/>
      <c r="J14" s="28"/>
      <c r="K14" s="28">
        <v>0</v>
      </c>
      <c r="L14" s="28">
        <v>0</v>
      </c>
      <c r="M14" s="223"/>
      <c r="N14" s="226"/>
      <c r="O14" s="224"/>
      <c r="P14" s="224"/>
      <c r="Q14" s="224"/>
      <c r="R14" s="227"/>
      <c r="S14" s="223"/>
      <c r="T14" s="224"/>
      <c r="U14" s="224"/>
      <c r="V14" s="225"/>
      <c r="W14" s="305"/>
      <c r="X14" s="311"/>
      <c r="Z14" s="203"/>
    </row>
    <row r="15" spans="1:26" s="4" customFormat="1" x14ac:dyDescent="0.35">
      <c r="A15" s="189">
        <v>9</v>
      </c>
      <c r="B15" s="194"/>
      <c r="C15" s="197" t="s">
        <v>5</v>
      </c>
      <c r="D15" s="25"/>
      <c r="E15" s="26" t="s">
        <v>38</v>
      </c>
      <c r="F15" s="27">
        <v>1</v>
      </c>
      <c r="G15" s="27">
        <v>3</v>
      </c>
      <c r="H15" s="27">
        <v>1</v>
      </c>
      <c r="I15" s="28">
        <v>1</v>
      </c>
      <c r="J15" s="28" t="s">
        <v>33</v>
      </c>
      <c r="K15" s="28">
        <v>0</v>
      </c>
      <c r="L15" s="28">
        <v>0</v>
      </c>
      <c r="M15" s="223">
        <f>(2*2*300+0.5*2*300)+(2*1*490+0.5*1*490)</f>
        <v>2725</v>
      </c>
      <c r="N15" s="226">
        <f>210*5</f>
        <v>1050</v>
      </c>
      <c r="O15" s="224">
        <v>0</v>
      </c>
      <c r="P15" s="224">
        <v>0</v>
      </c>
      <c r="Q15" s="224">
        <f>400/11*6-0.18</f>
        <v>218.00181818181818</v>
      </c>
      <c r="R15" s="227"/>
      <c r="S15" s="223">
        <f>SUM(M15:R15)</f>
        <v>3993.0018181818182</v>
      </c>
      <c r="T15" s="224">
        <f>N15/2+490/2/2+490*2/2-0.5</f>
        <v>1137</v>
      </c>
      <c r="U15" s="224">
        <f>-$V$29*Z15</f>
        <v>0</v>
      </c>
      <c r="V15" s="225">
        <f t="shared" si="0"/>
        <v>2856.0018181818182</v>
      </c>
      <c r="W15" s="305">
        <v>3993</v>
      </c>
      <c r="X15" s="311">
        <f>S15-W15</f>
        <v>1.8181818181801646E-3</v>
      </c>
      <c r="Z15" s="205"/>
    </row>
    <row r="16" spans="1:26" s="4" customFormat="1" x14ac:dyDescent="0.35">
      <c r="A16" s="189">
        <v>10</v>
      </c>
      <c r="B16" s="194"/>
      <c r="C16" s="197" t="s">
        <v>6</v>
      </c>
      <c r="D16" s="25"/>
      <c r="E16" s="26" t="s">
        <v>43</v>
      </c>
      <c r="F16" s="27"/>
      <c r="G16" s="27">
        <v>3</v>
      </c>
      <c r="H16" s="27"/>
      <c r="I16" s="28"/>
      <c r="J16" s="28"/>
      <c r="K16" s="28">
        <v>0</v>
      </c>
      <c r="L16" s="28">
        <v>0</v>
      </c>
      <c r="M16" s="223"/>
      <c r="N16" s="226"/>
      <c r="O16" s="224"/>
      <c r="P16" s="224"/>
      <c r="Q16" s="224"/>
      <c r="R16" s="227"/>
      <c r="S16" s="223"/>
      <c r="T16" s="224"/>
      <c r="U16" s="224"/>
      <c r="V16" s="225"/>
      <c r="W16" s="305"/>
      <c r="X16" s="311"/>
      <c r="Z16" s="203"/>
    </row>
    <row r="17" spans="1:27" s="4" customFormat="1" x14ac:dyDescent="0.35">
      <c r="A17" s="189">
        <v>11</v>
      </c>
      <c r="B17" s="195"/>
      <c r="C17" s="197" t="s">
        <v>7</v>
      </c>
      <c r="D17" s="33"/>
      <c r="E17" s="26" t="s">
        <v>41</v>
      </c>
      <c r="F17" s="27"/>
      <c r="G17" s="27">
        <v>3</v>
      </c>
      <c r="H17" s="27">
        <v>1</v>
      </c>
      <c r="I17" s="28">
        <v>1</v>
      </c>
      <c r="J17" s="28" t="s">
        <v>33</v>
      </c>
      <c r="K17" s="28">
        <v>0</v>
      </c>
      <c r="L17" s="28">
        <v>0</v>
      </c>
      <c r="M17" s="29"/>
      <c r="N17" s="226"/>
      <c r="O17" s="30"/>
      <c r="P17" s="30"/>
      <c r="Q17" s="30"/>
      <c r="R17" s="32"/>
      <c r="S17" s="29"/>
      <c r="T17" s="224"/>
      <c r="U17" s="30"/>
      <c r="V17" s="31"/>
      <c r="W17" s="307"/>
      <c r="X17" s="311"/>
      <c r="Z17" s="203"/>
    </row>
    <row r="18" spans="1:27" s="4" customFormat="1" x14ac:dyDescent="0.35">
      <c r="A18" s="189">
        <v>12</v>
      </c>
      <c r="B18" s="195"/>
      <c r="C18" s="197" t="s">
        <v>8</v>
      </c>
      <c r="D18" s="25"/>
      <c r="E18" s="26" t="s">
        <v>39</v>
      </c>
      <c r="F18" s="27"/>
      <c r="G18" s="27">
        <v>3</v>
      </c>
      <c r="H18" s="27"/>
      <c r="I18" s="28"/>
      <c r="J18" s="28"/>
      <c r="K18" s="28">
        <v>0</v>
      </c>
      <c r="L18" s="28">
        <v>0</v>
      </c>
      <c r="M18" s="29"/>
      <c r="N18" s="226"/>
      <c r="O18" s="30"/>
      <c r="P18" s="30"/>
      <c r="Q18" s="30"/>
      <c r="R18" s="32"/>
      <c r="S18" s="29"/>
      <c r="T18" s="224"/>
      <c r="U18" s="30"/>
      <c r="V18" s="31"/>
      <c r="W18" s="307"/>
      <c r="X18" s="311"/>
      <c r="Z18" s="203"/>
    </row>
    <row r="19" spans="1:27" s="4" customFormat="1" ht="15" thickBot="1" x14ac:dyDescent="0.4">
      <c r="A19" s="190">
        <v>13</v>
      </c>
      <c r="B19" s="217"/>
      <c r="C19" s="198" t="s">
        <v>10</v>
      </c>
      <c r="D19" s="34"/>
      <c r="E19" s="35" t="s">
        <v>42</v>
      </c>
      <c r="F19" s="36"/>
      <c r="G19" s="36">
        <v>3</v>
      </c>
      <c r="H19" s="36"/>
      <c r="I19" s="37" t="s">
        <v>251</v>
      </c>
      <c r="J19" s="37" t="s">
        <v>60</v>
      </c>
      <c r="K19" s="37">
        <v>0</v>
      </c>
      <c r="L19" s="37">
        <v>0</v>
      </c>
      <c r="M19" s="38"/>
      <c r="N19" s="298"/>
      <c r="O19" s="39"/>
      <c r="P19" s="39"/>
      <c r="Q19" s="39"/>
      <c r="R19" s="41"/>
      <c r="S19" s="38"/>
      <c r="T19" s="302"/>
      <c r="U19" s="39"/>
      <c r="V19" s="40"/>
      <c r="W19" s="308"/>
      <c r="X19" s="312"/>
      <c r="Z19" s="203"/>
    </row>
    <row r="20" spans="1:27" s="4" customFormat="1" x14ac:dyDescent="0.35">
      <c r="A20" s="6"/>
      <c r="B20" s="5"/>
      <c r="C20" s="5"/>
      <c r="D20" s="5"/>
      <c r="E20" s="5"/>
      <c r="F20" s="42">
        <f>SUM(F7:F19)</f>
        <v>3</v>
      </c>
      <c r="G20" s="42"/>
      <c r="H20" s="42">
        <f>SUM(H7:H19)</f>
        <v>6</v>
      </c>
      <c r="I20" s="42">
        <f>SUM(I7:I19)</f>
        <v>6</v>
      </c>
      <c r="J20" s="42"/>
      <c r="K20" s="42">
        <f>SUM(K7:K19)</f>
        <v>0</v>
      </c>
      <c r="L20" s="42">
        <f>SUM(L7:L19)</f>
        <v>0</v>
      </c>
      <c r="M20" s="44">
        <f t="shared" ref="M20:X20" si="1">SUM(M7:M19)</f>
        <v>6540</v>
      </c>
      <c r="N20" s="44">
        <f t="shared" si="1"/>
        <v>2520</v>
      </c>
      <c r="O20" s="44">
        <f t="shared" si="1"/>
        <v>0</v>
      </c>
      <c r="P20" s="44">
        <f t="shared" si="1"/>
        <v>0</v>
      </c>
      <c r="Q20" s="44">
        <f t="shared" si="1"/>
        <v>400</v>
      </c>
      <c r="R20" s="44"/>
      <c r="S20" s="44">
        <f t="shared" si="1"/>
        <v>9460</v>
      </c>
      <c r="T20" s="44">
        <f t="shared" si="1"/>
        <v>2730</v>
      </c>
      <c r="U20" s="44">
        <f t="shared" si="1"/>
        <v>0</v>
      </c>
      <c r="V20" s="44">
        <f t="shared" si="1"/>
        <v>6730</v>
      </c>
      <c r="W20" s="44">
        <f t="shared" si="1"/>
        <v>9460</v>
      </c>
      <c r="X20" s="45">
        <f t="shared" si="1"/>
        <v>-2.2737367544323206E-13</v>
      </c>
      <c r="Z20" s="205"/>
    </row>
    <row r="21" spans="1:27" s="4" customFormat="1" ht="15" thickBot="1" x14ac:dyDescent="0.4">
      <c r="A21" s="5"/>
      <c r="B21" s="5"/>
      <c r="C21" s="5"/>
      <c r="D21" s="5"/>
      <c r="E21" s="5"/>
      <c r="F21" s="43"/>
      <c r="G21" s="43"/>
      <c r="H21" s="43"/>
      <c r="I21" s="43"/>
      <c r="J21" s="43"/>
      <c r="K21" s="43"/>
      <c r="L21" s="43"/>
      <c r="M21" s="5"/>
      <c r="N21" s="5"/>
      <c r="O21" s="5"/>
      <c r="P21" s="5"/>
      <c r="Q21" s="5"/>
      <c r="R21" s="5"/>
      <c r="S21" s="5"/>
      <c r="T21" s="5"/>
      <c r="U21" s="5"/>
      <c r="V21" s="5"/>
      <c r="W21" s="5"/>
      <c r="X21" s="5"/>
      <c r="Z21" s="203"/>
    </row>
    <row r="22" spans="1:27" s="4" customFormat="1" x14ac:dyDescent="0.35">
      <c r="A22" s="46"/>
      <c r="B22" s="47"/>
      <c r="C22" s="48" t="s">
        <v>44</v>
      </c>
      <c r="D22" s="48"/>
      <c r="E22" s="49">
        <v>7</v>
      </c>
      <c r="F22" s="43"/>
      <c r="G22" s="43"/>
      <c r="H22" s="43"/>
      <c r="I22" s="43"/>
      <c r="J22" s="43"/>
      <c r="K22" s="43"/>
      <c r="L22" s="43"/>
      <c r="M22" s="5"/>
      <c r="N22" s="5"/>
      <c r="O22" s="5"/>
      <c r="P22" s="5"/>
      <c r="Q22" s="5"/>
      <c r="R22" s="5"/>
      <c r="S22" s="5"/>
      <c r="T22" s="5"/>
      <c r="U22" s="5"/>
      <c r="V22" s="5"/>
      <c r="W22" s="5"/>
      <c r="X22" s="5"/>
      <c r="Z22" s="203"/>
    </row>
    <row r="23" spans="1:27" s="4" customFormat="1" x14ac:dyDescent="0.35">
      <c r="A23" s="50"/>
      <c r="B23" s="51"/>
      <c r="C23" s="52" t="s">
        <v>45</v>
      </c>
      <c r="D23" s="52"/>
      <c r="E23" s="53">
        <v>6</v>
      </c>
      <c r="F23" s="5"/>
      <c r="G23" s="5"/>
      <c r="H23" s="5"/>
      <c r="I23" s="2"/>
      <c r="J23" s="2"/>
      <c r="K23" s="2"/>
      <c r="L23" s="2"/>
      <c r="M23" s="5"/>
      <c r="N23" s="5"/>
      <c r="O23" s="5"/>
      <c r="P23" s="282" t="s">
        <v>315</v>
      </c>
      <c r="Q23" s="5" t="s">
        <v>46</v>
      </c>
      <c r="R23" s="5"/>
      <c r="S23" s="5"/>
      <c r="T23" s="5" t="s">
        <v>48</v>
      </c>
      <c r="U23" s="5"/>
      <c r="V23" s="54"/>
      <c r="W23" s="228"/>
      <c r="X23" s="5"/>
      <c r="Z23" s="203"/>
    </row>
    <row r="24" spans="1:27" s="4" customFormat="1" x14ac:dyDescent="0.35">
      <c r="A24" s="50"/>
      <c r="B24" s="51"/>
      <c r="C24" s="52" t="s">
        <v>47</v>
      </c>
      <c r="D24" s="52"/>
      <c r="E24" s="53">
        <v>0</v>
      </c>
      <c r="F24" s="5"/>
      <c r="G24" s="5"/>
      <c r="H24" s="5"/>
      <c r="I24" s="2"/>
      <c r="J24" s="2"/>
      <c r="K24" s="2"/>
      <c r="L24" s="2"/>
      <c r="M24" s="5"/>
      <c r="N24" s="5"/>
      <c r="O24" s="5"/>
      <c r="P24" s="5"/>
      <c r="Q24" s="5" t="s">
        <v>33</v>
      </c>
      <c r="R24" s="55">
        <v>6</v>
      </c>
      <c r="S24" s="5">
        <v>300</v>
      </c>
      <c r="T24" s="56">
        <v>2</v>
      </c>
      <c r="U24" s="56"/>
      <c r="V24" s="44">
        <f>S24*R24*T24</f>
        <v>3600</v>
      </c>
      <c r="W24" s="228" t="s">
        <v>327</v>
      </c>
      <c r="X24" s="57"/>
      <c r="Z24" s="203"/>
    </row>
    <row r="25" spans="1:27" s="4" customFormat="1" x14ac:dyDescent="0.35">
      <c r="A25" s="50"/>
      <c r="B25" s="51"/>
      <c r="C25" s="52" t="s">
        <v>49</v>
      </c>
      <c r="D25" s="52"/>
      <c r="E25" s="53">
        <f>SUM(E22:E24)</f>
        <v>13</v>
      </c>
      <c r="F25" s="5"/>
      <c r="G25" s="5"/>
      <c r="H25" s="5"/>
      <c r="I25" s="2"/>
      <c r="J25" s="2"/>
      <c r="K25" s="2"/>
      <c r="L25" s="2"/>
      <c r="M25" s="5"/>
      <c r="N25" s="5"/>
      <c r="O25" s="5"/>
      <c r="P25" s="5"/>
      <c r="Q25" s="282" t="s">
        <v>325</v>
      </c>
      <c r="R25" s="55">
        <v>1</v>
      </c>
      <c r="S25" s="5">
        <v>400</v>
      </c>
      <c r="T25" s="5">
        <v>1</v>
      </c>
      <c r="U25" s="5"/>
      <c r="V25" s="44">
        <f>S25*R25*T25</f>
        <v>400</v>
      </c>
      <c r="W25" s="229">
        <v>774438267</v>
      </c>
      <c r="X25" s="5"/>
      <c r="Z25" s="203"/>
    </row>
    <row r="26" spans="1:27" s="4" customFormat="1" ht="15" thickBot="1" x14ac:dyDescent="0.4">
      <c r="A26" s="58"/>
      <c r="B26" s="59"/>
      <c r="C26" s="60" t="s">
        <v>50</v>
      </c>
      <c r="D26" s="60"/>
      <c r="E26" s="61">
        <v>6</v>
      </c>
      <c r="F26" s="5"/>
      <c r="G26" s="5"/>
      <c r="H26" s="5"/>
      <c r="I26" s="2"/>
      <c r="J26" s="2"/>
      <c r="K26" s="2"/>
      <c r="L26" s="2"/>
      <c r="M26" s="5"/>
      <c r="N26" s="5"/>
      <c r="O26" s="5"/>
      <c r="P26" s="5"/>
      <c r="Q26" s="5" t="s">
        <v>49</v>
      </c>
      <c r="R26" s="5"/>
      <c r="S26" s="5"/>
      <c r="T26" s="5"/>
      <c r="U26" s="5"/>
      <c r="V26" s="68">
        <f>SUM(V24:V25)</f>
        <v>4000</v>
      </c>
      <c r="W26" s="5"/>
      <c r="X26" s="5"/>
      <c r="Z26" s="203"/>
    </row>
    <row r="27" spans="1:27" s="4" customFormat="1" x14ac:dyDescent="0.35">
      <c r="A27" s="5"/>
      <c r="B27" s="5"/>
      <c r="C27" s="5"/>
      <c r="D27" s="5"/>
      <c r="E27" s="5"/>
      <c r="F27" s="5"/>
      <c r="G27" s="5"/>
      <c r="H27" s="5"/>
      <c r="I27" s="62"/>
      <c r="J27" s="62"/>
      <c r="K27" s="2"/>
      <c r="L27" s="2"/>
      <c r="M27" s="5"/>
      <c r="N27" s="5"/>
      <c r="O27" s="5"/>
      <c r="P27" s="5"/>
      <c r="Q27" s="5"/>
      <c r="R27" s="5"/>
      <c r="S27" s="5"/>
      <c r="T27" s="5"/>
      <c r="U27" s="5"/>
      <c r="V27" s="44"/>
      <c r="W27" s="5"/>
      <c r="X27" s="5"/>
      <c r="Z27" s="203"/>
    </row>
    <row r="28" spans="1:27" s="4" customFormat="1" ht="15" thickBot="1" x14ac:dyDescent="0.4">
      <c r="A28" s="5"/>
      <c r="B28" s="5"/>
      <c r="C28" s="5"/>
      <c r="D28" s="5"/>
      <c r="E28" s="5"/>
      <c r="F28" s="5"/>
      <c r="G28" s="5"/>
      <c r="H28" s="5"/>
      <c r="I28" s="62"/>
      <c r="J28" s="62"/>
      <c r="K28" s="2"/>
      <c r="L28" s="2"/>
      <c r="M28" s="5"/>
      <c r="N28" s="5"/>
      <c r="O28" s="5"/>
      <c r="P28" s="282" t="s">
        <v>316</v>
      </c>
      <c r="Q28" s="5" t="s">
        <v>46</v>
      </c>
      <c r="R28" s="5"/>
      <c r="S28" s="5"/>
      <c r="T28" s="282" t="s">
        <v>326</v>
      </c>
      <c r="U28" s="5"/>
      <c r="V28" s="54"/>
      <c r="W28" s="228"/>
      <c r="X28" s="5"/>
      <c r="Z28" s="203"/>
    </row>
    <row r="29" spans="1:27" s="4" customFormat="1" ht="15" thickBot="1" x14ac:dyDescent="0.4">
      <c r="A29" s="5"/>
      <c r="B29" s="5"/>
      <c r="C29" s="63" t="s">
        <v>238</v>
      </c>
      <c r="D29" s="64"/>
      <c r="E29" s="5"/>
      <c r="F29" s="5"/>
      <c r="G29" s="5"/>
      <c r="H29" s="5"/>
      <c r="I29" s="5"/>
      <c r="J29" s="5"/>
      <c r="K29" s="5"/>
      <c r="L29" s="5"/>
      <c r="M29" s="5"/>
      <c r="N29" s="5"/>
      <c r="O29" s="5"/>
      <c r="P29" s="5"/>
      <c r="Q29" s="5" t="s">
        <v>33</v>
      </c>
      <c r="R29" s="303">
        <v>6</v>
      </c>
      <c r="S29" s="5">
        <v>490</v>
      </c>
      <c r="T29" s="56">
        <v>1</v>
      </c>
      <c r="U29" s="56"/>
      <c r="V29" s="44">
        <f>S29*R29*T29</f>
        <v>2940</v>
      </c>
      <c r="W29" s="228" t="s">
        <v>343</v>
      </c>
      <c r="X29" s="57"/>
      <c r="Z29" s="203"/>
    </row>
    <row r="30" spans="1:27" s="4" customFormat="1" x14ac:dyDescent="0.35">
      <c r="A30" s="5"/>
      <c r="B30" s="5"/>
      <c r="C30" s="65" t="s">
        <v>236</v>
      </c>
      <c r="D30" s="66" t="s">
        <v>33</v>
      </c>
      <c r="E30" s="67"/>
      <c r="F30" s="5"/>
      <c r="G30" s="5"/>
      <c r="H30" s="5"/>
      <c r="I30" s="5"/>
      <c r="J30" s="5"/>
      <c r="K30" s="5"/>
      <c r="L30" s="5"/>
      <c r="M30" s="5"/>
      <c r="N30" s="5"/>
      <c r="O30" s="5"/>
      <c r="P30" s="5"/>
      <c r="Q30" s="282" t="s">
        <v>325</v>
      </c>
      <c r="R30" s="55">
        <v>1</v>
      </c>
      <c r="S30" s="56">
        <v>0</v>
      </c>
      <c r="T30" s="5">
        <v>1</v>
      </c>
      <c r="U30" s="5"/>
      <c r="V30" s="44">
        <f>S30*R30*T30</f>
        <v>0</v>
      </c>
      <c r="W30" s="229">
        <v>601540540</v>
      </c>
      <c r="X30" s="5"/>
      <c r="Z30" s="203"/>
    </row>
    <row r="31" spans="1:27" s="4" customFormat="1" x14ac:dyDescent="0.35">
      <c r="A31" s="5"/>
      <c r="B31" s="5"/>
      <c r="C31" s="69" t="s">
        <v>51</v>
      </c>
      <c r="D31" s="70" t="s">
        <v>33</v>
      </c>
      <c r="E31" s="67"/>
      <c r="F31" s="5"/>
      <c r="G31" s="5"/>
      <c r="H31" s="5"/>
      <c r="I31" s="5"/>
      <c r="J31" s="5"/>
      <c r="K31" s="5"/>
      <c r="L31" s="5"/>
      <c r="M31" s="5"/>
      <c r="N31" s="5"/>
      <c r="O31" s="5"/>
      <c r="P31" s="5"/>
      <c r="Q31" s="282" t="s">
        <v>337</v>
      </c>
      <c r="R31" s="55">
        <v>12</v>
      </c>
      <c r="S31" s="56">
        <v>210</v>
      </c>
      <c r="T31" s="5">
        <v>1</v>
      </c>
      <c r="U31" s="5"/>
      <c r="V31" s="44">
        <f>S31*R31*T31</f>
        <v>2520</v>
      </c>
      <c r="W31" s="228"/>
      <c r="X31" s="5"/>
      <c r="Z31" s="203"/>
    </row>
    <row r="32" spans="1:27" s="4" customFormat="1" x14ac:dyDescent="0.35">
      <c r="A32" s="5"/>
      <c r="B32" s="5"/>
      <c r="C32" s="69" t="s">
        <v>52</v>
      </c>
      <c r="D32" s="70" t="s">
        <v>33</v>
      </c>
      <c r="E32" s="67"/>
      <c r="F32" s="5"/>
      <c r="G32" s="5"/>
      <c r="H32" s="5"/>
      <c r="I32" s="5"/>
      <c r="J32" s="5"/>
      <c r="K32" s="5"/>
      <c r="L32" s="5"/>
      <c r="M32" s="5"/>
      <c r="N32" s="5"/>
      <c r="O32" s="5"/>
      <c r="P32" s="5"/>
      <c r="Q32" s="5" t="s">
        <v>49</v>
      </c>
      <c r="R32" s="5"/>
      <c r="S32" s="5"/>
      <c r="T32" s="5"/>
      <c r="U32" s="5"/>
      <c r="V32" s="68">
        <f>SUM(V29:V31)</f>
        <v>5460</v>
      </c>
      <c r="W32" s="228" t="s">
        <v>340</v>
      </c>
      <c r="X32" s="72"/>
      <c r="Z32" s="203">
        <v>2835</v>
      </c>
      <c r="AA32" s="203">
        <f>V32-Z32</f>
        <v>2625</v>
      </c>
    </row>
    <row r="33" spans="1:27" s="4" customFormat="1" x14ac:dyDescent="0.35">
      <c r="A33" s="5"/>
      <c r="B33" s="5"/>
      <c r="C33" s="69" t="s">
        <v>53</v>
      </c>
      <c r="D33" s="70" t="s">
        <v>33</v>
      </c>
      <c r="E33" s="67"/>
      <c r="F33" s="5"/>
      <c r="G33" s="5"/>
      <c r="H33" s="5"/>
      <c r="I33" s="5"/>
      <c r="J33" s="5"/>
      <c r="K33" s="5"/>
      <c r="L33" s="5"/>
      <c r="M33" s="5"/>
      <c r="N33" s="5"/>
      <c r="O33" s="5"/>
      <c r="P33" s="5"/>
      <c r="Q33" s="5"/>
      <c r="R33" s="5"/>
      <c r="S33" s="5"/>
      <c r="T33" s="5"/>
      <c r="U33" s="5"/>
      <c r="V33" s="71"/>
      <c r="W33" s="228"/>
      <c r="X33" s="72"/>
      <c r="Z33" s="203"/>
      <c r="AA33" s="203"/>
    </row>
    <row r="34" spans="1:27" s="4" customFormat="1" x14ac:dyDescent="0.35">
      <c r="A34" s="5"/>
      <c r="B34" s="5"/>
      <c r="C34" s="69" t="s">
        <v>334</v>
      </c>
      <c r="D34" s="70" t="s">
        <v>33</v>
      </c>
      <c r="E34" s="67"/>
      <c r="F34" s="5"/>
      <c r="G34" s="5"/>
      <c r="H34" s="5"/>
      <c r="I34" s="5"/>
      <c r="J34" s="5"/>
      <c r="K34" s="5"/>
      <c r="L34" s="5"/>
      <c r="M34" s="5"/>
      <c r="N34" s="5"/>
      <c r="O34" s="5"/>
      <c r="P34" s="5"/>
      <c r="Q34" s="5"/>
      <c r="R34" s="5"/>
      <c r="S34" s="5"/>
      <c r="T34" s="5"/>
      <c r="U34" s="5"/>
      <c r="V34" s="68">
        <f>V26+V32</f>
        <v>9460</v>
      </c>
      <c r="W34" s="229"/>
      <c r="X34" s="72"/>
      <c r="Z34" s="203"/>
    </row>
    <row r="35" spans="1:27" s="4" customFormat="1" x14ac:dyDescent="0.35">
      <c r="A35" s="5"/>
      <c r="B35" s="5"/>
      <c r="C35" s="69" t="s">
        <v>237</v>
      </c>
      <c r="D35" s="70" t="s">
        <v>33</v>
      </c>
      <c r="E35" s="67"/>
      <c r="F35" s="5"/>
      <c r="G35" s="5"/>
      <c r="H35" s="5"/>
      <c r="I35" s="5"/>
      <c r="J35" s="5"/>
      <c r="K35" s="5"/>
      <c r="L35" s="5"/>
      <c r="M35" s="5"/>
      <c r="N35" s="5"/>
      <c r="O35" s="5"/>
      <c r="P35" s="5"/>
      <c r="Q35" s="5"/>
      <c r="R35" s="5"/>
      <c r="S35" s="5"/>
      <c r="T35" s="5"/>
      <c r="U35" s="5"/>
      <c r="V35" s="71"/>
      <c r="W35" s="5"/>
      <c r="X35" s="72"/>
      <c r="Z35" s="203"/>
    </row>
    <row r="36" spans="1:27" s="4" customFormat="1" ht="15" thickBot="1" x14ac:dyDescent="0.4">
      <c r="A36" s="5"/>
      <c r="B36" s="5"/>
      <c r="C36" s="75" t="s">
        <v>252</v>
      </c>
      <c r="D36" s="230" t="s">
        <v>60</v>
      </c>
      <c r="E36" s="67"/>
      <c r="F36" s="5"/>
      <c r="G36" s="5"/>
      <c r="H36" s="5"/>
      <c r="I36" s="5"/>
      <c r="J36" s="5"/>
      <c r="K36" s="5"/>
      <c r="L36" s="5"/>
      <c r="M36" s="5"/>
      <c r="N36" s="5"/>
      <c r="O36" s="5"/>
      <c r="P36" s="5"/>
      <c r="Q36" s="5"/>
      <c r="R36" s="5"/>
      <c r="S36" s="5"/>
      <c r="T36" s="5"/>
      <c r="U36" s="5"/>
      <c r="V36" s="5"/>
      <c r="W36" s="5"/>
      <c r="X36" s="73"/>
      <c r="Z36" s="203"/>
    </row>
    <row r="37" spans="1:27" s="4" customFormat="1" x14ac:dyDescent="0.35">
      <c r="A37" s="5"/>
      <c r="C37" s="5"/>
      <c r="D37" s="5"/>
      <c r="E37" s="5"/>
      <c r="F37" s="5"/>
      <c r="G37" s="5"/>
      <c r="H37" s="5"/>
      <c r="I37" s="5"/>
      <c r="J37" s="5"/>
      <c r="K37" s="5"/>
      <c r="L37" s="5"/>
      <c r="M37" s="5"/>
      <c r="N37" s="5"/>
      <c r="O37" s="5"/>
      <c r="P37" s="5"/>
      <c r="Q37" s="5"/>
      <c r="R37" s="5"/>
      <c r="S37" s="5"/>
      <c r="T37" s="5"/>
      <c r="U37" s="5"/>
      <c r="V37" s="71"/>
      <c r="W37" s="5"/>
      <c r="X37" s="72"/>
      <c r="Z37" s="203"/>
    </row>
    <row r="38" spans="1:27" s="4" customFormat="1" x14ac:dyDescent="0.35">
      <c r="C38" s="282" t="s">
        <v>361</v>
      </c>
      <c r="D38" s="5"/>
      <c r="E38" s="5"/>
      <c r="F38" s="5"/>
      <c r="G38" s="5"/>
      <c r="H38" s="5"/>
      <c r="I38" s="5"/>
      <c r="J38" s="5"/>
      <c r="K38" s="5"/>
      <c r="L38" s="5"/>
      <c r="M38" s="5"/>
      <c r="N38" s="5"/>
      <c r="O38" s="5"/>
      <c r="P38" s="5"/>
      <c r="Q38" s="5"/>
      <c r="R38" s="5"/>
      <c r="S38" s="5"/>
      <c r="T38" s="5"/>
      <c r="U38" s="5"/>
      <c r="V38" s="71"/>
      <c r="W38" s="5"/>
      <c r="X38" s="72"/>
      <c r="Z38" s="203"/>
    </row>
    <row r="39" spans="1:27" s="4" customFormat="1" x14ac:dyDescent="0.35">
      <c r="C39" s="5"/>
      <c r="D39" s="5"/>
      <c r="E39" s="5"/>
      <c r="F39" s="5"/>
      <c r="G39" s="5"/>
      <c r="H39" s="5"/>
      <c r="I39" s="5"/>
      <c r="J39" s="5"/>
      <c r="K39" s="5"/>
      <c r="L39" s="5"/>
      <c r="M39" s="5"/>
      <c r="N39" s="5"/>
      <c r="O39" s="5"/>
      <c r="P39" s="5"/>
      <c r="Q39" s="5"/>
      <c r="R39" s="5"/>
      <c r="S39" s="5"/>
      <c r="T39" s="5"/>
      <c r="U39" s="5"/>
      <c r="V39" s="5"/>
      <c r="W39" s="5"/>
      <c r="X39" s="74"/>
      <c r="Z39" s="203"/>
    </row>
    <row r="40" spans="1:27" s="4" customFormat="1" x14ac:dyDescent="0.35">
      <c r="C40" s="5"/>
      <c r="D40" s="5"/>
      <c r="E40" s="5"/>
      <c r="F40" s="5"/>
      <c r="G40" s="5"/>
      <c r="H40" s="5"/>
      <c r="I40" s="5"/>
      <c r="J40" s="5"/>
      <c r="K40" s="5"/>
      <c r="L40" s="5"/>
      <c r="M40" s="5"/>
      <c r="N40" s="5"/>
      <c r="O40" s="5"/>
      <c r="P40" s="5"/>
      <c r="Q40" s="5"/>
      <c r="R40" s="5"/>
      <c r="S40" s="5"/>
      <c r="T40" s="5"/>
      <c r="U40" s="5"/>
      <c r="V40" s="71"/>
      <c r="W40" s="5"/>
      <c r="X40" s="72"/>
      <c r="Z40" s="203"/>
    </row>
    <row r="41" spans="1:27" s="4" customFormat="1" x14ac:dyDescent="0.35">
      <c r="C41" s="5"/>
      <c r="D41" s="5"/>
      <c r="E41" s="5"/>
      <c r="F41" s="5"/>
      <c r="G41" s="5"/>
      <c r="H41" s="5"/>
      <c r="I41" s="5"/>
      <c r="J41" s="5"/>
      <c r="K41" s="5"/>
      <c r="L41" s="5"/>
      <c r="M41" s="5"/>
      <c r="N41" s="5"/>
      <c r="O41" s="5"/>
      <c r="P41" s="5"/>
      <c r="Q41" s="5"/>
      <c r="R41" s="5"/>
      <c r="S41" s="5"/>
      <c r="T41" s="5"/>
      <c r="U41" s="5"/>
      <c r="V41" s="76"/>
      <c r="W41" s="5"/>
      <c r="X41" s="73"/>
      <c r="Z41" s="203"/>
    </row>
    <row r="42" spans="1:27" s="4" customFormat="1" x14ac:dyDescent="0.35">
      <c r="C42" s="5"/>
      <c r="D42" s="5"/>
      <c r="E42" s="5"/>
      <c r="F42" s="5"/>
      <c r="G42" s="5"/>
      <c r="H42" s="5"/>
      <c r="I42" s="5"/>
      <c r="J42" s="5"/>
      <c r="K42" s="5"/>
      <c r="L42" s="5"/>
      <c r="M42" s="5"/>
      <c r="N42" s="5"/>
      <c r="O42" s="5"/>
      <c r="P42" s="5"/>
      <c r="Q42" s="5"/>
      <c r="R42" s="5"/>
      <c r="S42" s="5"/>
      <c r="T42" s="5"/>
      <c r="U42" s="5"/>
      <c r="V42" s="71"/>
      <c r="W42" s="5"/>
      <c r="X42" s="72"/>
      <c r="Z42" s="203"/>
    </row>
    <row r="43" spans="1:27" s="4" customFormat="1" x14ac:dyDescent="0.35">
      <c r="C43" s="5"/>
      <c r="D43" s="5"/>
      <c r="E43" s="5"/>
      <c r="F43" s="5"/>
      <c r="G43" s="5"/>
      <c r="H43" s="5"/>
      <c r="I43" s="5"/>
      <c r="J43" s="5"/>
      <c r="K43" s="5"/>
      <c r="L43" s="5"/>
      <c r="M43" s="5"/>
      <c r="N43" s="5"/>
      <c r="O43" s="5"/>
      <c r="P43" s="5"/>
      <c r="Q43" s="5"/>
      <c r="R43" s="5"/>
      <c r="S43" s="5"/>
      <c r="T43" s="5"/>
      <c r="U43" s="5"/>
      <c r="V43" s="76"/>
      <c r="W43" s="5"/>
      <c r="X43" s="73"/>
      <c r="Z43" s="203"/>
    </row>
    <row r="44" spans="1:27" s="4" customFormat="1" x14ac:dyDescent="0.35">
      <c r="C44" s="5"/>
      <c r="D44" s="5"/>
      <c r="E44" s="5"/>
      <c r="F44" s="5"/>
      <c r="G44" s="5"/>
      <c r="H44" s="5"/>
      <c r="I44" s="5"/>
      <c r="J44" s="5"/>
      <c r="K44" s="5"/>
      <c r="L44" s="5"/>
      <c r="M44" s="5"/>
      <c r="N44" s="5"/>
      <c r="O44" s="5"/>
      <c r="P44" s="5"/>
      <c r="Q44" s="5"/>
      <c r="R44" s="5"/>
      <c r="S44" s="5"/>
      <c r="T44" s="5"/>
      <c r="U44" s="5"/>
      <c r="V44" s="5"/>
      <c r="W44" s="5"/>
      <c r="X44" s="74"/>
      <c r="Z44" s="203"/>
    </row>
    <row r="45" spans="1:27" s="4" customFormat="1" x14ac:dyDescent="0.35">
      <c r="C45" s="5"/>
      <c r="D45" s="5"/>
      <c r="E45" s="5"/>
      <c r="F45" s="5"/>
      <c r="G45" s="5"/>
      <c r="H45" s="5"/>
      <c r="I45" s="5"/>
      <c r="J45" s="5"/>
      <c r="K45" s="5"/>
      <c r="L45" s="5"/>
      <c r="M45" s="5"/>
      <c r="N45" s="5"/>
      <c r="O45" s="5"/>
      <c r="P45" s="5"/>
      <c r="Q45" s="5"/>
      <c r="R45" s="5"/>
      <c r="S45" s="5"/>
      <c r="T45" s="5"/>
      <c r="U45" s="5"/>
      <c r="V45" s="5"/>
      <c r="W45" s="5"/>
      <c r="X45" s="74"/>
      <c r="Z45" s="203"/>
    </row>
    <row r="46" spans="1:27" s="4" customFormat="1" x14ac:dyDescent="0.35">
      <c r="C46" s="5"/>
      <c r="D46" s="5"/>
      <c r="E46" s="5"/>
      <c r="F46" s="5"/>
      <c r="G46" s="5"/>
      <c r="H46" s="5"/>
      <c r="I46" s="5"/>
      <c r="J46" s="5"/>
      <c r="K46" s="5"/>
      <c r="L46" s="5"/>
      <c r="M46" s="5"/>
      <c r="N46" s="5"/>
      <c r="O46" s="5"/>
      <c r="P46" s="5"/>
      <c r="Q46" s="5"/>
      <c r="R46" s="5"/>
      <c r="S46" s="5"/>
      <c r="T46" s="5"/>
      <c r="U46" s="5"/>
      <c r="V46" s="5"/>
      <c r="W46" s="5"/>
      <c r="X46" s="5"/>
      <c r="Z46" s="203"/>
    </row>
    <row r="47" spans="1:27" s="4" customFormat="1" x14ac:dyDescent="0.35">
      <c r="A47" s="5"/>
      <c r="B47" s="5"/>
      <c r="C47" s="5"/>
      <c r="D47" s="5"/>
      <c r="E47" s="5"/>
      <c r="F47" s="5"/>
      <c r="G47" s="5"/>
      <c r="H47" s="5"/>
      <c r="I47" s="5"/>
      <c r="J47" s="5"/>
      <c r="K47" s="5"/>
      <c r="L47" s="5"/>
      <c r="M47" s="5"/>
      <c r="N47" s="5"/>
      <c r="O47" s="5"/>
      <c r="P47" s="5"/>
      <c r="Q47" s="5"/>
      <c r="R47" s="5"/>
      <c r="S47" s="5"/>
      <c r="T47" s="5"/>
      <c r="U47" s="5"/>
      <c r="V47" s="5"/>
      <c r="W47" s="5"/>
      <c r="X47" s="5"/>
      <c r="Z47" s="203"/>
    </row>
    <row r="48" spans="1:27" s="4" customFormat="1" x14ac:dyDescent="0.35">
      <c r="A48" s="5"/>
      <c r="B48" s="5"/>
      <c r="C48" s="5"/>
      <c r="D48" s="5"/>
      <c r="E48" s="5"/>
      <c r="F48" s="5"/>
      <c r="G48" s="5"/>
      <c r="H48" s="5"/>
      <c r="I48" s="5"/>
      <c r="J48" s="5"/>
      <c r="K48" s="5"/>
      <c r="L48" s="5"/>
      <c r="M48" s="5"/>
      <c r="N48" s="5"/>
      <c r="O48" s="5"/>
      <c r="P48" s="5"/>
      <c r="Q48" s="5"/>
      <c r="R48" s="5"/>
      <c r="S48" s="5"/>
      <c r="T48" s="5"/>
      <c r="U48" s="5"/>
      <c r="V48" s="5"/>
      <c r="W48" s="5"/>
      <c r="X48" s="5"/>
      <c r="Z48" s="203"/>
    </row>
    <row r="49" spans="1:26" s="4" customFormat="1" x14ac:dyDescent="0.35">
      <c r="A49" s="5"/>
      <c r="B49" s="5"/>
      <c r="C49" s="5"/>
      <c r="D49" s="5"/>
      <c r="E49" s="5"/>
      <c r="F49" s="5"/>
      <c r="G49" s="5"/>
      <c r="H49" s="5"/>
      <c r="I49" s="5"/>
      <c r="J49" s="5"/>
      <c r="K49" s="5"/>
      <c r="L49" s="5"/>
      <c r="M49" s="5"/>
      <c r="N49" s="5"/>
      <c r="O49" s="5"/>
      <c r="P49" s="5"/>
      <c r="Q49" s="5"/>
      <c r="R49" s="5"/>
      <c r="S49" s="5"/>
      <c r="T49" s="5"/>
      <c r="U49" s="5"/>
      <c r="V49" s="5"/>
      <c r="W49" s="5"/>
      <c r="X49" s="5"/>
      <c r="Z49" s="203"/>
    </row>
    <row r="50" spans="1:26" s="4" customFormat="1" x14ac:dyDescent="0.35">
      <c r="A50" s="5"/>
      <c r="B50" s="5"/>
      <c r="C50" s="5"/>
      <c r="D50" s="5"/>
      <c r="E50" s="5"/>
      <c r="F50" s="5"/>
      <c r="G50" s="5"/>
      <c r="H50" s="5"/>
      <c r="I50" s="5"/>
      <c r="J50" s="5"/>
      <c r="K50" s="5"/>
      <c r="L50" s="5"/>
      <c r="M50" s="5"/>
      <c r="N50" s="5"/>
      <c r="O50" s="5"/>
      <c r="P50" s="5"/>
      <c r="Q50" s="5"/>
      <c r="R50" s="5"/>
      <c r="S50" s="5"/>
      <c r="T50" s="5"/>
      <c r="U50" s="5"/>
      <c r="V50" s="5"/>
      <c r="W50" s="5"/>
      <c r="X50" s="5"/>
      <c r="Z50" s="203"/>
    </row>
    <row r="51" spans="1:26" s="4" customFormat="1" x14ac:dyDescent="0.35">
      <c r="A51" s="5"/>
      <c r="B51" s="5"/>
      <c r="C51" s="5"/>
      <c r="D51" s="5"/>
      <c r="E51" s="5"/>
      <c r="F51" s="5"/>
      <c r="G51" s="5"/>
      <c r="H51" s="5"/>
      <c r="I51" s="5"/>
      <c r="J51" s="5"/>
      <c r="K51" s="5"/>
      <c r="L51" s="5"/>
      <c r="M51" s="5"/>
      <c r="N51" s="5"/>
      <c r="O51" s="5"/>
      <c r="P51" s="5"/>
      <c r="Q51" s="5"/>
      <c r="R51" s="5"/>
      <c r="S51" s="5"/>
      <c r="T51" s="5"/>
      <c r="U51" s="5"/>
      <c r="V51" s="5"/>
      <c r="W51" s="5"/>
      <c r="X51" s="5"/>
      <c r="Z51" s="203"/>
    </row>
    <row r="52" spans="1:26" s="4" customFormat="1" x14ac:dyDescent="0.35">
      <c r="A52" s="5"/>
      <c r="B52" s="5"/>
      <c r="C52" s="5"/>
      <c r="D52" s="5"/>
      <c r="E52" s="5"/>
      <c r="F52" s="5"/>
      <c r="G52" s="5"/>
      <c r="H52" s="5"/>
      <c r="I52" s="5"/>
      <c r="J52" s="5"/>
      <c r="K52" s="5"/>
      <c r="L52" s="5"/>
      <c r="M52" s="5"/>
      <c r="N52" s="5"/>
      <c r="O52" s="5"/>
      <c r="P52" s="5"/>
      <c r="Q52" s="5"/>
      <c r="R52" s="5"/>
      <c r="S52" s="5"/>
      <c r="T52" s="5"/>
      <c r="U52" s="5"/>
      <c r="V52" s="5"/>
      <c r="W52" s="5"/>
      <c r="X52" s="5"/>
      <c r="Z52" s="203"/>
    </row>
    <row r="53" spans="1:26" s="4" customFormat="1" x14ac:dyDescent="0.35">
      <c r="A53" s="5"/>
      <c r="B53" s="5"/>
      <c r="C53" s="5"/>
      <c r="D53" s="5"/>
      <c r="E53" s="5"/>
      <c r="F53" s="5"/>
      <c r="G53" s="5"/>
      <c r="H53" s="5"/>
      <c r="I53" s="5"/>
      <c r="J53" s="5"/>
      <c r="K53" s="5"/>
      <c r="L53" s="5"/>
      <c r="M53" s="5"/>
      <c r="N53" s="5"/>
      <c r="O53" s="5"/>
      <c r="P53" s="5"/>
      <c r="Q53" s="5"/>
      <c r="R53" s="5"/>
      <c r="S53" s="5"/>
      <c r="T53" s="5"/>
      <c r="U53" s="5"/>
      <c r="V53" s="5"/>
      <c r="W53" s="5"/>
      <c r="X53" s="5"/>
      <c r="Z53" s="203"/>
    </row>
  </sheetData>
  <pageMargins left="0.19685039370078741" right="0.19685039370078741" top="0.39370078740157483" bottom="0.39370078740157483" header="0.51181102362204722" footer="0.51181102362204722"/>
  <pageSetup paperSize="9" scale="6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P60"/>
  <sheetViews>
    <sheetView workbookViewId="0">
      <pane ySplit="5" topLeftCell="A15" activePane="bottomLeft" state="frozen"/>
      <selection pane="bottomLeft" activeCell="A42" sqref="A42"/>
    </sheetView>
  </sheetViews>
  <sheetFormatPr defaultRowHeight="12.5" x14ac:dyDescent="0.25"/>
  <cols>
    <col min="1" max="1" width="17.7265625" style="89" customWidth="1"/>
    <col min="2" max="2" width="27.1796875" style="89" customWidth="1"/>
    <col min="3" max="3" width="8.453125" style="89" customWidth="1"/>
    <col min="4" max="4" width="10.1796875" style="89" customWidth="1"/>
    <col min="5" max="5" width="8.54296875" style="89" customWidth="1"/>
    <col min="6" max="6" width="7.453125" style="89" customWidth="1"/>
    <col min="7" max="7" width="7.54296875" style="89" customWidth="1"/>
    <col min="8" max="8" width="8.453125" style="89" customWidth="1"/>
    <col min="9" max="9" width="9.1796875" style="89" customWidth="1"/>
    <col min="10" max="10" width="21.54296875" style="89" customWidth="1"/>
    <col min="11" max="11" width="16.81640625" style="89" customWidth="1"/>
    <col min="12" max="15" width="9.1796875" style="89"/>
    <col min="16" max="16" width="66.453125" style="89" customWidth="1"/>
    <col min="17" max="17" width="9.1796875" style="89" customWidth="1"/>
    <col min="18" max="257" width="9.1796875" style="89"/>
    <col min="258" max="258" width="15.453125" style="89" customWidth="1"/>
    <col min="259" max="259" width="22.54296875" style="89" customWidth="1"/>
    <col min="260" max="260" width="10.1796875" style="89" customWidth="1"/>
    <col min="261" max="261" width="7.81640625" style="89" customWidth="1"/>
    <col min="262" max="262" width="7.453125" style="89" customWidth="1"/>
    <col min="263" max="263" width="7.54296875" style="89" customWidth="1"/>
    <col min="264" max="264" width="8.453125" style="89" customWidth="1"/>
    <col min="265" max="265" width="9.1796875" style="89" customWidth="1"/>
    <col min="266" max="266" width="19.1796875" style="89" customWidth="1"/>
    <col min="267" max="513" width="9.1796875" style="89"/>
    <col min="514" max="514" width="15.453125" style="89" customWidth="1"/>
    <col min="515" max="515" width="22.54296875" style="89" customWidth="1"/>
    <col min="516" max="516" width="10.1796875" style="89" customWidth="1"/>
    <col min="517" max="517" width="7.81640625" style="89" customWidth="1"/>
    <col min="518" max="518" width="7.453125" style="89" customWidth="1"/>
    <col min="519" max="519" width="7.54296875" style="89" customWidth="1"/>
    <col min="520" max="520" width="8.453125" style="89" customWidth="1"/>
    <col min="521" max="521" width="9.1796875" style="89" customWidth="1"/>
    <col min="522" max="522" width="19.1796875" style="89" customWidth="1"/>
    <col min="523" max="769" width="9.1796875" style="89"/>
    <col min="770" max="770" width="15.453125" style="89" customWidth="1"/>
    <col min="771" max="771" width="22.54296875" style="89" customWidth="1"/>
    <col min="772" max="772" width="10.1796875" style="89" customWidth="1"/>
    <col min="773" max="773" width="7.81640625" style="89" customWidth="1"/>
    <col min="774" max="774" width="7.453125" style="89" customWidth="1"/>
    <col min="775" max="775" width="7.54296875" style="89" customWidth="1"/>
    <col min="776" max="776" width="8.453125" style="89" customWidth="1"/>
    <col min="777" max="777" width="9.1796875" style="89" customWidth="1"/>
    <col min="778" max="778" width="19.1796875" style="89" customWidth="1"/>
    <col min="779" max="1025" width="9.1796875" style="89"/>
    <col min="1026" max="1026" width="15.453125" style="89" customWidth="1"/>
    <col min="1027" max="1027" width="22.54296875" style="89" customWidth="1"/>
    <col min="1028" max="1028" width="10.1796875" style="89" customWidth="1"/>
    <col min="1029" max="1029" width="7.81640625" style="89" customWidth="1"/>
    <col min="1030" max="1030" width="7.453125" style="89" customWidth="1"/>
    <col min="1031" max="1031" width="7.54296875" style="89" customWidth="1"/>
    <col min="1032" max="1032" width="8.453125" style="89" customWidth="1"/>
    <col min="1033" max="1033" width="9.1796875" style="89" customWidth="1"/>
    <col min="1034" max="1034" width="19.1796875" style="89" customWidth="1"/>
    <col min="1035" max="1281" width="9.1796875" style="89"/>
    <col min="1282" max="1282" width="15.453125" style="89" customWidth="1"/>
    <col min="1283" max="1283" width="22.54296875" style="89" customWidth="1"/>
    <col min="1284" max="1284" width="10.1796875" style="89" customWidth="1"/>
    <col min="1285" max="1285" width="7.81640625" style="89" customWidth="1"/>
    <col min="1286" max="1286" width="7.453125" style="89" customWidth="1"/>
    <col min="1287" max="1287" width="7.54296875" style="89" customWidth="1"/>
    <col min="1288" max="1288" width="8.453125" style="89" customWidth="1"/>
    <col min="1289" max="1289" width="9.1796875" style="89" customWidth="1"/>
    <col min="1290" max="1290" width="19.1796875" style="89" customWidth="1"/>
    <col min="1291" max="1537" width="9.1796875" style="89"/>
    <col min="1538" max="1538" width="15.453125" style="89" customWidth="1"/>
    <col min="1539" max="1539" width="22.54296875" style="89" customWidth="1"/>
    <col min="1540" max="1540" width="10.1796875" style="89" customWidth="1"/>
    <col min="1541" max="1541" width="7.81640625" style="89" customWidth="1"/>
    <col min="1542" max="1542" width="7.453125" style="89" customWidth="1"/>
    <col min="1543" max="1543" width="7.54296875" style="89" customWidth="1"/>
    <col min="1544" max="1544" width="8.453125" style="89" customWidth="1"/>
    <col min="1545" max="1545" width="9.1796875" style="89" customWidth="1"/>
    <col min="1546" max="1546" width="19.1796875" style="89" customWidth="1"/>
    <col min="1547" max="1793" width="9.1796875" style="89"/>
    <col min="1794" max="1794" width="15.453125" style="89" customWidth="1"/>
    <col min="1795" max="1795" width="22.54296875" style="89" customWidth="1"/>
    <col min="1796" max="1796" width="10.1796875" style="89" customWidth="1"/>
    <col min="1797" max="1797" width="7.81640625" style="89" customWidth="1"/>
    <col min="1798" max="1798" width="7.453125" style="89" customWidth="1"/>
    <col min="1799" max="1799" width="7.54296875" style="89" customWidth="1"/>
    <col min="1800" max="1800" width="8.453125" style="89" customWidth="1"/>
    <col min="1801" max="1801" width="9.1796875" style="89" customWidth="1"/>
    <col min="1802" max="1802" width="19.1796875" style="89" customWidth="1"/>
    <col min="1803" max="2049" width="9.1796875" style="89"/>
    <col min="2050" max="2050" width="15.453125" style="89" customWidth="1"/>
    <col min="2051" max="2051" width="22.54296875" style="89" customWidth="1"/>
    <col min="2052" max="2052" width="10.1796875" style="89" customWidth="1"/>
    <col min="2053" max="2053" width="7.81640625" style="89" customWidth="1"/>
    <col min="2054" max="2054" width="7.453125" style="89" customWidth="1"/>
    <col min="2055" max="2055" width="7.54296875" style="89" customWidth="1"/>
    <col min="2056" max="2056" width="8.453125" style="89" customWidth="1"/>
    <col min="2057" max="2057" width="9.1796875" style="89" customWidth="1"/>
    <col min="2058" max="2058" width="19.1796875" style="89" customWidth="1"/>
    <col min="2059" max="2305" width="9.1796875" style="89"/>
    <col min="2306" max="2306" width="15.453125" style="89" customWidth="1"/>
    <col min="2307" max="2307" width="22.54296875" style="89" customWidth="1"/>
    <col min="2308" max="2308" width="10.1796875" style="89" customWidth="1"/>
    <col min="2309" max="2309" width="7.81640625" style="89" customWidth="1"/>
    <col min="2310" max="2310" width="7.453125" style="89" customWidth="1"/>
    <col min="2311" max="2311" width="7.54296875" style="89" customWidth="1"/>
    <col min="2312" max="2312" width="8.453125" style="89" customWidth="1"/>
    <col min="2313" max="2313" width="9.1796875" style="89" customWidth="1"/>
    <col min="2314" max="2314" width="19.1796875" style="89" customWidth="1"/>
    <col min="2315" max="2561" width="9.1796875" style="89"/>
    <col min="2562" max="2562" width="15.453125" style="89" customWidth="1"/>
    <col min="2563" max="2563" width="22.54296875" style="89" customWidth="1"/>
    <col min="2564" max="2564" width="10.1796875" style="89" customWidth="1"/>
    <col min="2565" max="2565" width="7.81640625" style="89" customWidth="1"/>
    <col min="2566" max="2566" width="7.453125" style="89" customWidth="1"/>
    <col min="2567" max="2567" width="7.54296875" style="89" customWidth="1"/>
    <col min="2568" max="2568" width="8.453125" style="89" customWidth="1"/>
    <col min="2569" max="2569" width="9.1796875" style="89" customWidth="1"/>
    <col min="2570" max="2570" width="19.1796875" style="89" customWidth="1"/>
    <col min="2571" max="2817" width="9.1796875" style="89"/>
    <col min="2818" max="2818" width="15.453125" style="89" customWidth="1"/>
    <col min="2819" max="2819" width="22.54296875" style="89" customWidth="1"/>
    <col min="2820" max="2820" width="10.1796875" style="89" customWidth="1"/>
    <col min="2821" max="2821" width="7.81640625" style="89" customWidth="1"/>
    <col min="2822" max="2822" width="7.453125" style="89" customWidth="1"/>
    <col min="2823" max="2823" width="7.54296875" style="89" customWidth="1"/>
    <col min="2824" max="2824" width="8.453125" style="89" customWidth="1"/>
    <col min="2825" max="2825" width="9.1796875" style="89" customWidth="1"/>
    <col min="2826" max="2826" width="19.1796875" style="89" customWidth="1"/>
    <col min="2827" max="3073" width="9.1796875" style="89"/>
    <col min="3074" max="3074" width="15.453125" style="89" customWidth="1"/>
    <col min="3075" max="3075" width="22.54296875" style="89" customWidth="1"/>
    <col min="3076" max="3076" width="10.1796875" style="89" customWidth="1"/>
    <col min="3077" max="3077" width="7.81640625" style="89" customWidth="1"/>
    <col min="3078" max="3078" width="7.453125" style="89" customWidth="1"/>
    <col min="3079" max="3079" width="7.54296875" style="89" customWidth="1"/>
    <col min="3080" max="3080" width="8.453125" style="89" customWidth="1"/>
    <col min="3081" max="3081" width="9.1796875" style="89" customWidth="1"/>
    <col min="3082" max="3082" width="19.1796875" style="89" customWidth="1"/>
    <col min="3083" max="3329" width="9.1796875" style="89"/>
    <col min="3330" max="3330" width="15.453125" style="89" customWidth="1"/>
    <col min="3331" max="3331" width="22.54296875" style="89" customWidth="1"/>
    <col min="3332" max="3332" width="10.1796875" style="89" customWidth="1"/>
    <col min="3333" max="3333" width="7.81640625" style="89" customWidth="1"/>
    <col min="3334" max="3334" width="7.453125" style="89" customWidth="1"/>
    <col min="3335" max="3335" width="7.54296875" style="89" customWidth="1"/>
    <col min="3336" max="3336" width="8.453125" style="89" customWidth="1"/>
    <col min="3337" max="3337" width="9.1796875" style="89" customWidth="1"/>
    <col min="3338" max="3338" width="19.1796875" style="89" customWidth="1"/>
    <col min="3339" max="3585" width="9.1796875" style="89"/>
    <col min="3586" max="3586" width="15.453125" style="89" customWidth="1"/>
    <col min="3587" max="3587" width="22.54296875" style="89" customWidth="1"/>
    <col min="3588" max="3588" width="10.1796875" style="89" customWidth="1"/>
    <col min="3589" max="3589" width="7.81640625" style="89" customWidth="1"/>
    <col min="3590" max="3590" width="7.453125" style="89" customWidth="1"/>
    <col min="3591" max="3591" width="7.54296875" style="89" customWidth="1"/>
    <col min="3592" max="3592" width="8.453125" style="89" customWidth="1"/>
    <col min="3593" max="3593" width="9.1796875" style="89" customWidth="1"/>
    <col min="3594" max="3594" width="19.1796875" style="89" customWidth="1"/>
    <col min="3595" max="3841" width="9.1796875" style="89"/>
    <col min="3842" max="3842" width="15.453125" style="89" customWidth="1"/>
    <col min="3843" max="3843" width="22.54296875" style="89" customWidth="1"/>
    <col min="3844" max="3844" width="10.1796875" style="89" customWidth="1"/>
    <col min="3845" max="3845" width="7.81640625" style="89" customWidth="1"/>
    <col min="3846" max="3846" width="7.453125" style="89" customWidth="1"/>
    <col min="3847" max="3847" width="7.54296875" style="89" customWidth="1"/>
    <col min="3848" max="3848" width="8.453125" style="89" customWidth="1"/>
    <col min="3849" max="3849" width="9.1796875" style="89" customWidth="1"/>
    <col min="3850" max="3850" width="19.1796875" style="89" customWidth="1"/>
    <col min="3851" max="4097" width="9.1796875" style="89"/>
    <col min="4098" max="4098" width="15.453125" style="89" customWidth="1"/>
    <col min="4099" max="4099" width="22.54296875" style="89" customWidth="1"/>
    <col min="4100" max="4100" width="10.1796875" style="89" customWidth="1"/>
    <col min="4101" max="4101" width="7.81640625" style="89" customWidth="1"/>
    <col min="4102" max="4102" width="7.453125" style="89" customWidth="1"/>
    <col min="4103" max="4103" width="7.54296875" style="89" customWidth="1"/>
    <col min="4104" max="4104" width="8.453125" style="89" customWidth="1"/>
    <col min="4105" max="4105" width="9.1796875" style="89" customWidth="1"/>
    <col min="4106" max="4106" width="19.1796875" style="89" customWidth="1"/>
    <col min="4107" max="4353" width="9.1796875" style="89"/>
    <col min="4354" max="4354" width="15.453125" style="89" customWidth="1"/>
    <col min="4355" max="4355" width="22.54296875" style="89" customWidth="1"/>
    <col min="4356" max="4356" width="10.1796875" style="89" customWidth="1"/>
    <col min="4357" max="4357" width="7.81640625" style="89" customWidth="1"/>
    <col min="4358" max="4358" width="7.453125" style="89" customWidth="1"/>
    <col min="4359" max="4359" width="7.54296875" style="89" customWidth="1"/>
    <col min="4360" max="4360" width="8.453125" style="89" customWidth="1"/>
    <col min="4361" max="4361" width="9.1796875" style="89" customWidth="1"/>
    <col min="4362" max="4362" width="19.1796875" style="89" customWidth="1"/>
    <col min="4363" max="4609" width="9.1796875" style="89"/>
    <col min="4610" max="4610" width="15.453125" style="89" customWidth="1"/>
    <col min="4611" max="4611" width="22.54296875" style="89" customWidth="1"/>
    <col min="4612" max="4612" width="10.1796875" style="89" customWidth="1"/>
    <col min="4613" max="4613" width="7.81640625" style="89" customWidth="1"/>
    <col min="4614" max="4614" width="7.453125" style="89" customWidth="1"/>
    <col min="4615" max="4615" width="7.54296875" style="89" customWidth="1"/>
    <col min="4616" max="4616" width="8.453125" style="89" customWidth="1"/>
    <col min="4617" max="4617" width="9.1796875" style="89" customWidth="1"/>
    <col min="4618" max="4618" width="19.1796875" style="89" customWidth="1"/>
    <col min="4619" max="4865" width="9.1796875" style="89"/>
    <col min="4866" max="4866" width="15.453125" style="89" customWidth="1"/>
    <col min="4867" max="4867" width="22.54296875" style="89" customWidth="1"/>
    <col min="4868" max="4868" width="10.1796875" style="89" customWidth="1"/>
    <col min="4869" max="4869" width="7.81640625" style="89" customWidth="1"/>
    <col min="4870" max="4870" width="7.453125" style="89" customWidth="1"/>
    <col min="4871" max="4871" width="7.54296875" style="89" customWidth="1"/>
    <col min="4872" max="4872" width="8.453125" style="89" customWidth="1"/>
    <col min="4873" max="4873" width="9.1796875" style="89" customWidth="1"/>
    <col min="4874" max="4874" width="19.1796875" style="89" customWidth="1"/>
    <col min="4875" max="5121" width="9.1796875" style="89"/>
    <col min="5122" max="5122" width="15.453125" style="89" customWidth="1"/>
    <col min="5123" max="5123" width="22.54296875" style="89" customWidth="1"/>
    <col min="5124" max="5124" width="10.1796875" style="89" customWidth="1"/>
    <col min="5125" max="5125" width="7.81640625" style="89" customWidth="1"/>
    <col min="5126" max="5126" width="7.453125" style="89" customWidth="1"/>
    <col min="5127" max="5127" width="7.54296875" style="89" customWidth="1"/>
    <col min="5128" max="5128" width="8.453125" style="89" customWidth="1"/>
    <col min="5129" max="5129" width="9.1796875" style="89" customWidth="1"/>
    <col min="5130" max="5130" width="19.1796875" style="89" customWidth="1"/>
    <col min="5131" max="5377" width="9.1796875" style="89"/>
    <col min="5378" max="5378" width="15.453125" style="89" customWidth="1"/>
    <col min="5379" max="5379" width="22.54296875" style="89" customWidth="1"/>
    <col min="5380" max="5380" width="10.1796875" style="89" customWidth="1"/>
    <col min="5381" max="5381" width="7.81640625" style="89" customWidth="1"/>
    <col min="5382" max="5382" width="7.453125" style="89" customWidth="1"/>
    <col min="5383" max="5383" width="7.54296875" style="89" customWidth="1"/>
    <col min="5384" max="5384" width="8.453125" style="89" customWidth="1"/>
    <col min="5385" max="5385" width="9.1796875" style="89" customWidth="1"/>
    <col min="5386" max="5386" width="19.1796875" style="89" customWidth="1"/>
    <col min="5387" max="5633" width="9.1796875" style="89"/>
    <col min="5634" max="5634" width="15.453125" style="89" customWidth="1"/>
    <col min="5635" max="5635" width="22.54296875" style="89" customWidth="1"/>
    <col min="5636" max="5636" width="10.1796875" style="89" customWidth="1"/>
    <col min="5637" max="5637" width="7.81640625" style="89" customWidth="1"/>
    <col min="5638" max="5638" width="7.453125" style="89" customWidth="1"/>
    <col min="5639" max="5639" width="7.54296875" style="89" customWidth="1"/>
    <col min="5640" max="5640" width="8.453125" style="89" customWidth="1"/>
    <col min="5641" max="5641" width="9.1796875" style="89" customWidth="1"/>
    <col min="5642" max="5642" width="19.1796875" style="89" customWidth="1"/>
    <col min="5643" max="5889" width="9.1796875" style="89"/>
    <col min="5890" max="5890" width="15.453125" style="89" customWidth="1"/>
    <col min="5891" max="5891" width="22.54296875" style="89" customWidth="1"/>
    <col min="5892" max="5892" width="10.1796875" style="89" customWidth="1"/>
    <col min="5893" max="5893" width="7.81640625" style="89" customWidth="1"/>
    <col min="5894" max="5894" width="7.453125" style="89" customWidth="1"/>
    <col min="5895" max="5895" width="7.54296875" style="89" customWidth="1"/>
    <col min="5896" max="5896" width="8.453125" style="89" customWidth="1"/>
    <col min="5897" max="5897" width="9.1796875" style="89" customWidth="1"/>
    <col min="5898" max="5898" width="19.1796875" style="89" customWidth="1"/>
    <col min="5899" max="6145" width="9.1796875" style="89"/>
    <col min="6146" max="6146" width="15.453125" style="89" customWidth="1"/>
    <col min="6147" max="6147" width="22.54296875" style="89" customWidth="1"/>
    <col min="6148" max="6148" width="10.1796875" style="89" customWidth="1"/>
    <col min="6149" max="6149" width="7.81640625" style="89" customWidth="1"/>
    <col min="6150" max="6150" width="7.453125" style="89" customWidth="1"/>
    <col min="6151" max="6151" width="7.54296875" style="89" customWidth="1"/>
    <col min="6152" max="6152" width="8.453125" style="89" customWidth="1"/>
    <col min="6153" max="6153" width="9.1796875" style="89" customWidth="1"/>
    <col min="6154" max="6154" width="19.1796875" style="89" customWidth="1"/>
    <col min="6155" max="6401" width="9.1796875" style="89"/>
    <col min="6402" max="6402" width="15.453125" style="89" customWidth="1"/>
    <col min="6403" max="6403" width="22.54296875" style="89" customWidth="1"/>
    <col min="6404" max="6404" width="10.1796875" style="89" customWidth="1"/>
    <col min="6405" max="6405" width="7.81640625" style="89" customWidth="1"/>
    <col min="6406" max="6406" width="7.453125" style="89" customWidth="1"/>
    <col min="6407" max="6407" width="7.54296875" style="89" customWidth="1"/>
    <col min="6408" max="6408" width="8.453125" style="89" customWidth="1"/>
    <col min="6409" max="6409" width="9.1796875" style="89" customWidth="1"/>
    <col min="6410" max="6410" width="19.1796875" style="89" customWidth="1"/>
    <col min="6411" max="6657" width="9.1796875" style="89"/>
    <col min="6658" max="6658" width="15.453125" style="89" customWidth="1"/>
    <col min="6659" max="6659" width="22.54296875" style="89" customWidth="1"/>
    <col min="6660" max="6660" width="10.1796875" style="89" customWidth="1"/>
    <col min="6661" max="6661" width="7.81640625" style="89" customWidth="1"/>
    <col min="6662" max="6662" width="7.453125" style="89" customWidth="1"/>
    <col min="6663" max="6663" width="7.54296875" style="89" customWidth="1"/>
    <col min="6664" max="6664" width="8.453125" style="89" customWidth="1"/>
    <col min="6665" max="6665" width="9.1796875" style="89" customWidth="1"/>
    <col min="6666" max="6666" width="19.1796875" style="89" customWidth="1"/>
    <col min="6667" max="6913" width="9.1796875" style="89"/>
    <col min="6914" max="6914" width="15.453125" style="89" customWidth="1"/>
    <col min="6915" max="6915" width="22.54296875" style="89" customWidth="1"/>
    <col min="6916" max="6916" width="10.1796875" style="89" customWidth="1"/>
    <col min="6917" max="6917" width="7.81640625" style="89" customWidth="1"/>
    <col min="6918" max="6918" width="7.453125" style="89" customWidth="1"/>
    <col min="6919" max="6919" width="7.54296875" style="89" customWidth="1"/>
    <col min="6920" max="6920" width="8.453125" style="89" customWidth="1"/>
    <col min="6921" max="6921" width="9.1796875" style="89" customWidth="1"/>
    <col min="6922" max="6922" width="19.1796875" style="89" customWidth="1"/>
    <col min="6923" max="7169" width="9.1796875" style="89"/>
    <col min="7170" max="7170" width="15.453125" style="89" customWidth="1"/>
    <col min="7171" max="7171" width="22.54296875" style="89" customWidth="1"/>
    <col min="7172" max="7172" width="10.1796875" style="89" customWidth="1"/>
    <col min="7173" max="7173" width="7.81640625" style="89" customWidth="1"/>
    <col min="7174" max="7174" width="7.453125" style="89" customWidth="1"/>
    <col min="7175" max="7175" width="7.54296875" style="89" customWidth="1"/>
    <col min="7176" max="7176" width="8.453125" style="89" customWidth="1"/>
    <col min="7177" max="7177" width="9.1796875" style="89" customWidth="1"/>
    <col min="7178" max="7178" width="19.1796875" style="89" customWidth="1"/>
    <col min="7179" max="7425" width="9.1796875" style="89"/>
    <col min="7426" max="7426" width="15.453125" style="89" customWidth="1"/>
    <col min="7427" max="7427" width="22.54296875" style="89" customWidth="1"/>
    <col min="7428" max="7428" width="10.1796875" style="89" customWidth="1"/>
    <col min="7429" max="7429" width="7.81640625" style="89" customWidth="1"/>
    <col min="7430" max="7430" width="7.453125" style="89" customWidth="1"/>
    <col min="7431" max="7431" width="7.54296875" style="89" customWidth="1"/>
    <col min="7432" max="7432" width="8.453125" style="89" customWidth="1"/>
    <col min="7433" max="7433" width="9.1796875" style="89" customWidth="1"/>
    <col min="7434" max="7434" width="19.1796875" style="89" customWidth="1"/>
    <col min="7435" max="7681" width="9.1796875" style="89"/>
    <col min="7682" max="7682" width="15.453125" style="89" customWidth="1"/>
    <col min="7683" max="7683" width="22.54296875" style="89" customWidth="1"/>
    <col min="7684" max="7684" width="10.1796875" style="89" customWidth="1"/>
    <col min="7685" max="7685" width="7.81640625" style="89" customWidth="1"/>
    <col min="7686" max="7686" width="7.453125" style="89" customWidth="1"/>
    <col min="7687" max="7687" width="7.54296875" style="89" customWidth="1"/>
    <col min="7688" max="7688" width="8.453125" style="89" customWidth="1"/>
    <col min="7689" max="7689" width="9.1796875" style="89" customWidth="1"/>
    <col min="7690" max="7690" width="19.1796875" style="89" customWidth="1"/>
    <col min="7691" max="7937" width="9.1796875" style="89"/>
    <col min="7938" max="7938" width="15.453125" style="89" customWidth="1"/>
    <col min="7939" max="7939" width="22.54296875" style="89" customWidth="1"/>
    <col min="7940" max="7940" width="10.1796875" style="89" customWidth="1"/>
    <col min="7941" max="7941" width="7.81640625" style="89" customWidth="1"/>
    <col min="7942" max="7942" width="7.453125" style="89" customWidth="1"/>
    <col min="7943" max="7943" width="7.54296875" style="89" customWidth="1"/>
    <col min="7944" max="7944" width="8.453125" style="89" customWidth="1"/>
    <col min="7945" max="7945" width="9.1796875" style="89" customWidth="1"/>
    <col min="7946" max="7946" width="19.1796875" style="89" customWidth="1"/>
    <col min="7947" max="8193" width="9.1796875" style="89"/>
    <col min="8194" max="8194" width="15.453125" style="89" customWidth="1"/>
    <col min="8195" max="8195" width="22.54296875" style="89" customWidth="1"/>
    <col min="8196" max="8196" width="10.1796875" style="89" customWidth="1"/>
    <col min="8197" max="8197" width="7.81640625" style="89" customWidth="1"/>
    <col min="8198" max="8198" width="7.453125" style="89" customWidth="1"/>
    <col min="8199" max="8199" width="7.54296875" style="89" customWidth="1"/>
    <col min="8200" max="8200" width="8.453125" style="89" customWidth="1"/>
    <col min="8201" max="8201" width="9.1796875" style="89" customWidth="1"/>
    <col min="8202" max="8202" width="19.1796875" style="89" customWidth="1"/>
    <col min="8203" max="8449" width="9.1796875" style="89"/>
    <col min="8450" max="8450" width="15.453125" style="89" customWidth="1"/>
    <col min="8451" max="8451" width="22.54296875" style="89" customWidth="1"/>
    <col min="8452" max="8452" width="10.1796875" style="89" customWidth="1"/>
    <col min="8453" max="8453" width="7.81640625" style="89" customWidth="1"/>
    <col min="8454" max="8454" width="7.453125" style="89" customWidth="1"/>
    <col min="8455" max="8455" width="7.54296875" style="89" customWidth="1"/>
    <col min="8456" max="8456" width="8.453125" style="89" customWidth="1"/>
    <col min="8457" max="8457" width="9.1796875" style="89" customWidth="1"/>
    <col min="8458" max="8458" width="19.1796875" style="89" customWidth="1"/>
    <col min="8459" max="8705" width="9.1796875" style="89"/>
    <col min="8706" max="8706" width="15.453125" style="89" customWidth="1"/>
    <col min="8707" max="8707" width="22.54296875" style="89" customWidth="1"/>
    <col min="8708" max="8708" width="10.1796875" style="89" customWidth="1"/>
    <col min="8709" max="8709" width="7.81640625" style="89" customWidth="1"/>
    <col min="8710" max="8710" width="7.453125" style="89" customWidth="1"/>
    <col min="8711" max="8711" width="7.54296875" style="89" customWidth="1"/>
    <col min="8712" max="8712" width="8.453125" style="89" customWidth="1"/>
    <col min="8713" max="8713" width="9.1796875" style="89" customWidth="1"/>
    <col min="8714" max="8714" width="19.1796875" style="89" customWidth="1"/>
    <col min="8715" max="8961" width="9.1796875" style="89"/>
    <col min="8962" max="8962" width="15.453125" style="89" customWidth="1"/>
    <col min="8963" max="8963" width="22.54296875" style="89" customWidth="1"/>
    <col min="8964" max="8964" width="10.1796875" style="89" customWidth="1"/>
    <col min="8965" max="8965" width="7.81640625" style="89" customWidth="1"/>
    <col min="8966" max="8966" width="7.453125" style="89" customWidth="1"/>
    <col min="8967" max="8967" width="7.54296875" style="89" customWidth="1"/>
    <col min="8968" max="8968" width="8.453125" style="89" customWidth="1"/>
    <col min="8969" max="8969" width="9.1796875" style="89" customWidth="1"/>
    <col min="8970" max="8970" width="19.1796875" style="89" customWidth="1"/>
    <col min="8971" max="9217" width="9.1796875" style="89"/>
    <col min="9218" max="9218" width="15.453125" style="89" customWidth="1"/>
    <col min="9219" max="9219" width="22.54296875" style="89" customWidth="1"/>
    <col min="9220" max="9220" width="10.1796875" style="89" customWidth="1"/>
    <col min="9221" max="9221" width="7.81640625" style="89" customWidth="1"/>
    <col min="9222" max="9222" width="7.453125" style="89" customWidth="1"/>
    <col min="9223" max="9223" width="7.54296875" style="89" customWidth="1"/>
    <col min="9224" max="9224" width="8.453125" style="89" customWidth="1"/>
    <col min="9225" max="9225" width="9.1796875" style="89" customWidth="1"/>
    <col min="9226" max="9226" width="19.1796875" style="89" customWidth="1"/>
    <col min="9227" max="9473" width="9.1796875" style="89"/>
    <col min="9474" max="9474" width="15.453125" style="89" customWidth="1"/>
    <col min="9475" max="9475" width="22.54296875" style="89" customWidth="1"/>
    <col min="9476" max="9476" width="10.1796875" style="89" customWidth="1"/>
    <col min="9477" max="9477" width="7.81640625" style="89" customWidth="1"/>
    <col min="9478" max="9478" width="7.453125" style="89" customWidth="1"/>
    <col min="9479" max="9479" width="7.54296875" style="89" customWidth="1"/>
    <col min="9480" max="9480" width="8.453125" style="89" customWidth="1"/>
    <col min="9481" max="9481" width="9.1796875" style="89" customWidth="1"/>
    <col min="9482" max="9482" width="19.1796875" style="89" customWidth="1"/>
    <col min="9483" max="9729" width="9.1796875" style="89"/>
    <col min="9730" max="9730" width="15.453125" style="89" customWidth="1"/>
    <col min="9731" max="9731" width="22.54296875" style="89" customWidth="1"/>
    <col min="9732" max="9732" width="10.1796875" style="89" customWidth="1"/>
    <col min="9733" max="9733" width="7.81640625" style="89" customWidth="1"/>
    <col min="9734" max="9734" width="7.453125" style="89" customWidth="1"/>
    <col min="9735" max="9735" width="7.54296875" style="89" customWidth="1"/>
    <col min="9736" max="9736" width="8.453125" style="89" customWidth="1"/>
    <col min="9737" max="9737" width="9.1796875" style="89" customWidth="1"/>
    <col min="9738" max="9738" width="19.1796875" style="89" customWidth="1"/>
    <col min="9739" max="9985" width="9.1796875" style="89"/>
    <col min="9986" max="9986" width="15.453125" style="89" customWidth="1"/>
    <col min="9987" max="9987" width="22.54296875" style="89" customWidth="1"/>
    <col min="9988" max="9988" width="10.1796875" style="89" customWidth="1"/>
    <col min="9989" max="9989" width="7.81640625" style="89" customWidth="1"/>
    <col min="9990" max="9990" width="7.453125" style="89" customWidth="1"/>
    <col min="9991" max="9991" width="7.54296875" style="89" customWidth="1"/>
    <col min="9992" max="9992" width="8.453125" style="89" customWidth="1"/>
    <col min="9993" max="9993" width="9.1796875" style="89" customWidth="1"/>
    <col min="9994" max="9994" width="19.1796875" style="89" customWidth="1"/>
    <col min="9995" max="10241" width="9.1796875" style="89"/>
    <col min="10242" max="10242" width="15.453125" style="89" customWidth="1"/>
    <col min="10243" max="10243" width="22.54296875" style="89" customWidth="1"/>
    <col min="10244" max="10244" width="10.1796875" style="89" customWidth="1"/>
    <col min="10245" max="10245" width="7.81640625" style="89" customWidth="1"/>
    <col min="10246" max="10246" width="7.453125" style="89" customWidth="1"/>
    <col min="10247" max="10247" width="7.54296875" style="89" customWidth="1"/>
    <col min="10248" max="10248" width="8.453125" style="89" customWidth="1"/>
    <col min="10249" max="10249" width="9.1796875" style="89" customWidth="1"/>
    <col min="10250" max="10250" width="19.1796875" style="89" customWidth="1"/>
    <col min="10251" max="10497" width="9.1796875" style="89"/>
    <col min="10498" max="10498" width="15.453125" style="89" customWidth="1"/>
    <col min="10499" max="10499" width="22.54296875" style="89" customWidth="1"/>
    <col min="10500" max="10500" width="10.1796875" style="89" customWidth="1"/>
    <col min="10501" max="10501" width="7.81640625" style="89" customWidth="1"/>
    <col min="10502" max="10502" width="7.453125" style="89" customWidth="1"/>
    <col min="10503" max="10503" width="7.54296875" style="89" customWidth="1"/>
    <col min="10504" max="10504" width="8.453125" style="89" customWidth="1"/>
    <col min="10505" max="10505" width="9.1796875" style="89" customWidth="1"/>
    <col min="10506" max="10506" width="19.1796875" style="89" customWidth="1"/>
    <col min="10507" max="10753" width="9.1796875" style="89"/>
    <col min="10754" max="10754" width="15.453125" style="89" customWidth="1"/>
    <col min="10755" max="10755" width="22.54296875" style="89" customWidth="1"/>
    <col min="10756" max="10756" width="10.1796875" style="89" customWidth="1"/>
    <col min="10757" max="10757" width="7.81640625" style="89" customWidth="1"/>
    <col min="10758" max="10758" width="7.453125" style="89" customWidth="1"/>
    <col min="10759" max="10759" width="7.54296875" style="89" customWidth="1"/>
    <col min="10760" max="10760" width="8.453125" style="89" customWidth="1"/>
    <col min="10761" max="10761" width="9.1796875" style="89" customWidth="1"/>
    <col min="10762" max="10762" width="19.1796875" style="89" customWidth="1"/>
    <col min="10763" max="11009" width="9.1796875" style="89"/>
    <col min="11010" max="11010" width="15.453125" style="89" customWidth="1"/>
    <col min="11011" max="11011" width="22.54296875" style="89" customWidth="1"/>
    <col min="11012" max="11012" width="10.1796875" style="89" customWidth="1"/>
    <col min="11013" max="11013" width="7.81640625" style="89" customWidth="1"/>
    <col min="11014" max="11014" width="7.453125" style="89" customWidth="1"/>
    <col min="11015" max="11015" width="7.54296875" style="89" customWidth="1"/>
    <col min="11016" max="11016" width="8.453125" style="89" customWidth="1"/>
    <col min="11017" max="11017" width="9.1796875" style="89" customWidth="1"/>
    <col min="11018" max="11018" width="19.1796875" style="89" customWidth="1"/>
    <col min="11019" max="11265" width="9.1796875" style="89"/>
    <col min="11266" max="11266" width="15.453125" style="89" customWidth="1"/>
    <col min="11267" max="11267" width="22.54296875" style="89" customWidth="1"/>
    <col min="11268" max="11268" width="10.1796875" style="89" customWidth="1"/>
    <col min="11269" max="11269" width="7.81640625" style="89" customWidth="1"/>
    <col min="11270" max="11270" width="7.453125" style="89" customWidth="1"/>
    <col min="11271" max="11271" width="7.54296875" style="89" customWidth="1"/>
    <col min="11272" max="11272" width="8.453125" style="89" customWidth="1"/>
    <col min="11273" max="11273" width="9.1796875" style="89" customWidth="1"/>
    <col min="11274" max="11274" width="19.1796875" style="89" customWidth="1"/>
    <col min="11275" max="11521" width="9.1796875" style="89"/>
    <col min="11522" max="11522" width="15.453125" style="89" customWidth="1"/>
    <col min="11523" max="11523" width="22.54296875" style="89" customWidth="1"/>
    <col min="11524" max="11524" width="10.1796875" style="89" customWidth="1"/>
    <col min="11525" max="11525" width="7.81640625" style="89" customWidth="1"/>
    <col min="11526" max="11526" width="7.453125" style="89" customWidth="1"/>
    <col min="11527" max="11527" width="7.54296875" style="89" customWidth="1"/>
    <col min="11528" max="11528" width="8.453125" style="89" customWidth="1"/>
    <col min="11529" max="11529" width="9.1796875" style="89" customWidth="1"/>
    <col min="11530" max="11530" width="19.1796875" style="89" customWidth="1"/>
    <col min="11531" max="11777" width="9.1796875" style="89"/>
    <col min="11778" max="11778" width="15.453125" style="89" customWidth="1"/>
    <col min="11779" max="11779" width="22.54296875" style="89" customWidth="1"/>
    <col min="11780" max="11780" width="10.1796875" style="89" customWidth="1"/>
    <col min="11781" max="11781" width="7.81640625" style="89" customWidth="1"/>
    <col min="11782" max="11782" width="7.453125" style="89" customWidth="1"/>
    <col min="11783" max="11783" width="7.54296875" style="89" customWidth="1"/>
    <col min="11784" max="11784" width="8.453125" style="89" customWidth="1"/>
    <col min="11785" max="11785" width="9.1796875" style="89" customWidth="1"/>
    <col min="11786" max="11786" width="19.1796875" style="89" customWidth="1"/>
    <col min="11787" max="12033" width="9.1796875" style="89"/>
    <col min="12034" max="12034" width="15.453125" style="89" customWidth="1"/>
    <col min="12035" max="12035" width="22.54296875" style="89" customWidth="1"/>
    <col min="12036" max="12036" width="10.1796875" style="89" customWidth="1"/>
    <col min="12037" max="12037" width="7.81640625" style="89" customWidth="1"/>
    <col min="12038" max="12038" width="7.453125" style="89" customWidth="1"/>
    <col min="12039" max="12039" width="7.54296875" style="89" customWidth="1"/>
    <col min="12040" max="12040" width="8.453125" style="89" customWidth="1"/>
    <col min="12041" max="12041" width="9.1796875" style="89" customWidth="1"/>
    <col min="12042" max="12042" width="19.1796875" style="89" customWidth="1"/>
    <col min="12043" max="12289" width="9.1796875" style="89"/>
    <col min="12290" max="12290" width="15.453125" style="89" customWidth="1"/>
    <col min="12291" max="12291" width="22.54296875" style="89" customWidth="1"/>
    <col min="12292" max="12292" width="10.1796875" style="89" customWidth="1"/>
    <col min="12293" max="12293" width="7.81640625" style="89" customWidth="1"/>
    <col min="12294" max="12294" width="7.453125" style="89" customWidth="1"/>
    <col min="12295" max="12295" width="7.54296875" style="89" customWidth="1"/>
    <col min="12296" max="12296" width="8.453125" style="89" customWidth="1"/>
    <col min="12297" max="12297" width="9.1796875" style="89" customWidth="1"/>
    <col min="12298" max="12298" width="19.1796875" style="89" customWidth="1"/>
    <col min="12299" max="12545" width="9.1796875" style="89"/>
    <col min="12546" max="12546" width="15.453125" style="89" customWidth="1"/>
    <col min="12547" max="12547" width="22.54296875" style="89" customWidth="1"/>
    <col min="12548" max="12548" width="10.1796875" style="89" customWidth="1"/>
    <col min="12549" max="12549" width="7.81640625" style="89" customWidth="1"/>
    <col min="12550" max="12550" width="7.453125" style="89" customWidth="1"/>
    <col min="12551" max="12551" width="7.54296875" style="89" customWidth="1"/>
    <col min="12552" max="12552" width="8.453125" style="89" customWidth="1"/>
    <col min="12553" max="12553" width="9.1796875" style="89" customWidth="1"/>
    <col min="12554" max="12554" width="19.1796875" style="89" customWidth="1"/>
    <col min="12555" max="12801" width="9.1796875" style="89"/>
    <col min="12802" max="12802" width="15.453125" style="89" customWidth="1"/>
    <col min="12803" max="12803" width="22.54296875" style="89" customWidth="1"/>
    <col min="12804" max="12804" width="10.1796875" style="89" customWidth="1"/>
    <col min="12805" max="12805" width="7.81640625" style="89" customWidth="1"/>
    <col min="12806" max="12806" width="7.453125" style="89" customWidth="1"/>
    <col min="12807" max="12807" width="7.54296875" style="89" customWidth="1"/>
    <col min="12808" max="12808" width="8.453125" style="89" customWidth="1"/>
    <col min="12809" max="12809" width="9.1796875" style="89" customWidth="1"/>
    <col min="12810" max="12810" width="19.1796875" style="89" customWidth="1"/>
    <col min="12811" max="13057" width="9.1796875" style="89"/>
    <col min="13058" max="13058" width="15.453125" style="89" customWidth="1"/>
    <col min="13059" max="13059" width="22.54296875" style="89" customWidth="1"/>
    <col min="13060" max="13060" width="10.1796875" style="89" customWidth="1"/>
    <col min="13061" max="13061" width="7.81640625" style="89" customWidth="1"/>
    <col min="13062" max="13062" width="7.453125" style="89" customWidth="1"/>
    <col min="13063" max="13063" width="7.54296875" style="89" customWidth="1"/>
    <col min="13064" max="13064" width="8.453125" style="89" customWidth="1"/>
    <col min="13065" max="13065" width="9.1796875" style="89" customWidth="1"/>
    <col min="13066" max="13066" width="19.1796875" style="89" customWidth="1"/>
    <col min="13067" max="13313" width="9.1796875" style="89"/>
    <col min="13314" max="13314" width="15.453125" style="89" customWidth="1"/>
    <col min="13315" max="13315" width="22.54296875" style="89" customWidth="1"/>
    <col min="13316" max="13316" width="10.1796875" style="89" customWidth="1"/>
    <col min="13317" max="13317" width="7.81640625" style="89" customWidth="1"/>
    <col min="13318" max="13318" width="7.453125" style="89" customWidth="1"/>
    <col min="13319" max="13319" width="7.54296875" style="89" customWidth="1"/>
    <col min="13320" max="13320" width="8.453125" style="89" customWidth="1"/>
    <col min="13321" max="13321" width="9.1796875" style="89" customWidth="1"/>
    <col min="13322" max="13322" width="19.1796875" style="89" customWidth="1"/>
    <col min="13323" max="13569" width="9.1796875" style="89"/>
    <col min="13570" max="13570" width="15.453125" style="89" customWidth="1"/>
    <col min="13571" max="13571" width="22.54296875" style="89" customWidth="1"/>
    <col min="13572" max="13572" width="10.1796875" style="89" customWidth="1"/>
    <col min="13573" max="13573" width="7.81640625" style="89" customWidth="1"/>
    <col min="13574" max="13574" width="7.453125" style="89" customWidth="1"/>
    <col min="13575" max="13575" width="7.54296875" style="89" customWidth="1"/>
    <col min="13576" max="13576" width="8.453125" style="89" customWidth="1"/>
    <col min="13577" max="13577" width="9.1796875" style="89" customWidth="1"/>
    <col min="13578" max="13578" width="19.1796875" style="89" customWidth="1"/>
    <col min="13579" max="13825" width="9.1796875" style="89"/>
    <col min="13826" max="13826" width="15.453125" style="89" customWidth="1"/>
    <col min="13827" max="13827" width="22.54296875" style="89" customWidth="1"/>
    <col min="13828" max="13828" width="10.1796875" style="89" customWidth="1"/>
    <col min="13829" max="13829" width="7.81640625" style="89" customWidth="1"/>
    <col min="13830" max="13830" width="7.453125" style="89" customWidth="1"/>
    <col min="13831" max="13831" width="7.54296875" style="89" customWidth="1"/>
    <col min="13832" max="13832" width="8.453125" style="89" customWidth="1"/>
    <col min="13833" max="13833" width="9.1796875" style="89" customWidth="1"/>
    <col min="13834" max="13834" width="19.1796875" style="89" customWidth="1"/>
    <col min="13835" max="14081" width="9.1796875" style="89"/>
    <col min="14082" max="14082" width="15.453125" style="89" customWidth="1"/>
    <col min="14083" max="14083" width="22.54296875" style="89" customWidth="1"/>
    <col min="14084" max="14084" width="10.1796875" style="89" customWidth="1"/>
    <col min="14085" max="14085" width="7.81640625" style="89" customWidth="1"/>
    <col min="14086" max="14086" width="7.453125" style="89" customWidth="1"/>
    <col min="14087" max="14087" width="7.54296875" style="89" customWidth="1"/>
    <col min="14088" max="14088" width="8.453125" style="89" customWidth="1"/>
    <col min="14089" max="14089" width="9.1796875" style="89" customWidth="1"/>
    <col min="14090" max="14090" width="19.1796875" style="89" customWidth="1"/>
    <col min="14091" max="14337" width="9.1796875" style="89"/>
    <col min="14338" max="14338" width="15.453125" style="89" customWidth="1"/>
    <col min="14339" max="14339" width="22.54296875" style="89" customWidth="1"/>
    <col min="14340" max="14340" width="10.1796875" style="89" customWidth="1"/>
    <col min="14341" max="14341" width="7.81640625" style="89" customWidth="1"/>
    <col min="14342" max="14342" width="7.453125" style="89" customWidth="1"/>
    <col min="14343" max="14343" width="7.54296875" style="89" customWidth="1"/>
    <col min="14344" max="14344" width="8.453125" style="89" customWidth="1"/>
    <col min="14345" max="14345" width="9.1796875" style="89" customWidth="1"/>
    <col min="14346" max="14346" width="19.1796875" style="89" customWidth="1"/>
    <col min="14347" max="14593" width="9.1796875" style="89"/>
    <col min="14594" max="14594" width="15.453125" style="89" customWidth="1"/>
    <col min="14595" max="14595" width="22.54296875" style="89" customWidth="1"/>
    <col min="14596" max="14596" width="10.1796875" style="89" customWidth="1"/>
    <col min="14597" max="14597" width="7.81640625" style="89" customWidth="1"/>
    <col min="14598" max="14598" width="7.453125" style="89" customWidth="1"/>
    <col min="14599" max="14599" width="7.54296875" style="89" customWidth="1"/>
    <col min="14600" max="14600" width="8.453125" style="89" customWidth="1"/>
    <col min="14601" max="14601" width="9.1796875" style="89" customWidth="1"/>
    <col min="14602" max="14602" width="19.1796875" style="89" customWidth="1"/>
    <col min="14603" max="14849" width="9.1796875" style="89"/>
    <col min="14850" max="14850" width="15.453125" style="89" customWidth="1"/>
    <col min="14851" max="14851" width="22.54296875" style="89" customWidth="1"/>
    <col min="14852" max="14852" width="10.1796875" style="89" customWidth="1"/>
    <col min="14853" max="14853" width="7.81640625" style="89" customWidth="1"/>
    <col min="14854" max="14854" width="7.453125" style="89" customWidth="1"/>
    <col min="14855" max="14855" width="7.54296875" style="89" customWidth="1"/>
    <col min="14856" max="14856" width="8.453125" style="89" customWidth="1"/>
    <col min="14857" max="14857" width="9.1796875" style="89" customWidth="1"/>
    <col min="14858" max="14858" width="19.1796875" style="89" customWidth="1"/>
    <col min="14859" max="15105" width="9.1796875" style="89"/>
    <col min="15106" max="15106" width="15.453125" style="89" customWidth="1"/>
    <col min="15107" max="15107" width="22.54296875" style="89" customWidth="1"/>
    <col min="15108" max="15108" width="10.1796875" style="89" customWidth="1"/>
    <col min="15109" max="15109" width="7.81640625" style="89" customWidth="1"/>
    <col min="15110" max="15110" width="7.453125" style="89" customWidth="1"/>
    <col min="15111" max="15111" width="7.54296875" style="89" customWidth="1"/>
    <col min="15112" max="15112" width="8.453125" style="89" customWidth="1"/>
    <col min="15113" max="15113" width="9.1796875" style="89" customWidth="1"/>
    <col min="15114" max="15114" width="19.1796875" style="89" customWidth="1"/>
    <col min="15115" max="15361" width="9.1796875" style="89"/>
    <col min="15362" max="15362" width="15.453125" style="89" customWidth="1"/>
    <col min="15363" max="15363" width="22.54296875" style="89" customWidth="1"/>
    <col min="15364" max="15364" width="10.1796875" style="89" customWidth="1"/>
    <col min="15365" max="15365" width="7.81640625" style="89" customWidth="1"/>
    <col min="15366" max="15366" width="7.453125" style="89" customWidth="1"/>
    <col min="15367" max="15367" width="7.54296875" style="89" customWidth="1"/>
    <col min="15368" max="15368" width="8.453125" style="89" customWidth="1"/>
    <col min="15369" max="15369" width="9.1796875" style="89" customWidth="1"/>
    <col min="15370" max="15370" width="19.1796875" style="89" customWidth="1"/>
    <col min="15371" max="15617" width="9.1796875" style="89"/>
    <col min="15618" max="15618" width="15.453125" style="89" customWidth="1"/>
    <col min="15619" max="15619" width="22.54296875" style="89" customWidth="1"/>
    <col min="15620" max="15620" width="10.1796875" style="89" customWidth="1"/>
    <col min="15621" max="15621" width="7.81640625" style="89" customWidth="1"/>
    <col min="15622" max="15622" width="7.453125" style="89" customWidth="1"/>
    <col min="15623" max="15623" width="7.54296875" style="89" customWidth="1"/>
    <col min="15624" max="15624" width="8.453125" style="89" customWidth="1"/>
    <col min="15625" max="15625" width="9.1796875" style="89" customWidth="1"/>
    <col min="15626" max="15626" width="19.1796875" style="89" customWidth="1"/>
    <col min="15627" max="15873" width="9.1796875" style="89"/>
    <col min="15874" max="15874" width="15.453125" style="89" customWidth="1"/>
    <col min="15875" max="15875" width="22.54296875" style="89" customWidth="1"/>
    <col min="15876" max="15876" width="10.1796875" style="89" customWidth="1"/>
    <col min="15877" max="15877" width="7.81640625" style="89" customWidth="1"/>
    <col min="15878" max="15878" width="7.453125" style="89" customWidth="1"/>
    <col min="15879" max="15879" width="7.54296875" style="89" customWidth="1"/>
    <col min="15880" max="15880" width="8.453125" style="89" customWidth="1"/>
    <col min="15881" max="15881" width="9.1796875" style="89" customWidth="1"/>
    <col min="15882" max="15882" width="19.1796875" style="89" customWidth="1"/>
    <col min="15883" max="16129" width="9.1796875" style="89"/>
    <col min="16130" max="16130" width="15.453125" style="89" customWidth="1"/>
    <col min="16131" max="16131" width="22.54296875" style="89" customWidth="1"/>
    <col min="16132" max="16132" width="10.1796875" style="89" customWidth="1"/>
    <col min="16133" max="16133" width="7.81640625" style="89" customWidth="1"/>
    <col min="16134" max="16134" width="7.453125" style="89" customWidth="1"/>
    <col min="16135" max="16135" width="7.54296875" style="89" customWidth="1"/>
    <col min="16136" max="16136" width="8.453125" style="89" customWidth="1"/>
    <col min="16137" max="16137" width="9.1796875" style="89" customWidth="1"/>
    <col min="16138" max="16138" width="19.1796875" style="89" customWidth="1"/>
    <col min="16139" max="16384" width="9.1796875" style="89"/>
  </cols>
  <sheetData>
    <row r="1" spans="1:11" s="82" customFormat="1" ht="18" x14ac:dyDescent="0.4">
      <c r="A1" s="77" t="s">
        <v>360</v>
      </c>
      <c r="B1" s="78"/>
      <c r="C1" s="78"/>
      <c r="D1" s="80" t="s">
        <v>254</v>
      </c>
      <c r="E1" s="80"/>
      <c r="F1" s="79"/>
      <c r="G1" s="79"/>
      <c r="H1" s="79" t="s">
        <v>255</v>
      </c>
      <c r="I1" s="81"/>
    </row>
    <row r="2" spans="1:11" ht="13" x14ac:dyDescent="0.3">
      <c r="A2" s="83" t="s">
        <v>239</v>
      </c>
      <c r="B2" s="199">
        <v>1.0416666666666666E-2</v>
      </c>
      <c r="C2" s="199"/>
      <c r="D2" s="85" t="s">
        <v>55</v>
      </c>
      <c r="E2" s="85"/>
      <c r="F2" s="86"/>
      <c r="G2" s="87" t="s">
        <v>56</v>
      </c>
      <c r="H2" s="87" t="s">
        <v>57</v>
      </c>
      <c r="I2" s="88"/>
    </row>
    <row r="3" spans="1:11" ht="13" x14ac:dyDescent="0.3">
      <c r="A3" s="83" t="s">
        <v>54</v>
      </c>
      <c r="B3" s="84">
        <v>70</v>
      </c>
      <c r="C3" s="84"/>
      <c r="D3" s="85" t="s">
        <v>59</v>
      </c>
      <c r="E3" s="85"/>
      <c r="F3" s="85"/>
      <c r="G3" s="87" t="s">
        <v>60</v>
      </c>
      <c r="H3" s="87" t="s">
        <v>61</v>
      </c>
      <c r="I3" s="88"/>
    </row>
    <row r="4" spans="1:11" ht="13.5" thickBot="1" x14ac:dyDescent="0.35">
      <c r="A4" s="90" t="s">
        <v>58</v>
      </c>
      <c r="B4" s="91">
        <v>100</v>
      </c>
      <c r="C4" s="91"/>
      <c r="D4" s="92" t="s">
        <v>59</v>
      </c>
      <c r="E4" s="92"/>
      <c r="F4" s="92"/>
      <c r="G4" s="93" t="s">
        <v>62</v>
      </c>
      <c r="H4" s="93" t="s">
        <v>63</v>
      </c>
      <c r="I4" s="94"/>
    </row>
    <row r="5" spans="1:11" ht="13.5" thickBot="1" x14ac:dyDescent="0.35">
      <c r="A5" s="95" t="s">
        <v>64</v>
      </c>
      <c r="B5" s="96" t="s">
        <v>65</v>
      </c>
      <c r="C5" s="96"/>
      <c r="D5" s="96" t="s">
        <v>66</v>
      </c>
      <c r="E5" s="97"/>
      <c r="F5" s="96"/>
      <c r="G5" s="96" t="s">
        <v>67</v>
      </c>
      <c r="H5" s="96" t="s">
        <v>68</v>
      </c>
      <c r="I5" s="98"/>
    </row>
    <row r="6" spans="1:11" ht="13.5" thickBot="1" x14ac:dyDescent="0.35">
      <c r="A6" s="99" t="s">
        <v>256</v>
      </c>
      <c r="B6" s="97"/>
      <c r="C6" s="97"/>
      <c r="D6" s="100"/>
      <c r="E6" s="100"/>
      <c r="F6" s="97"/>
      <c r="G6" s="100"/>
      <c r="H6" s="101"/>
      <c r="I6" s="102"/>
    </row>
    <row r="7" spans="1:11" ht="13" thickBot="1" x14ac:dyDescent="0.3">
      <c r="A7" s="103" t="s">
        <v>17</v>
      </c>
      <c r="B7" s="104" t="s">
        <v>69</v>
      </c>
      <c r="C7" s="104"/>
      <c r="D7" s="104" t="s">
        <v>301</v>
      </c>
      <c r="E7" s="105"/>
      <c r="F7" s="104"/>
      <c r="G7" s="106">
        <v>0.58333333333333337</v>
      </c>
      <c r="H7" s="106">
        <v>0.66666666666666663</v>
      </c>
      <c r="I7" s="107"/>
    </row>
    <row r="8" spans="1:11" ht="13" x14ac:dyDescent="0.3">
      <c r="A8" s="339" t="s">
        <v>70</v>
      </c>
      <c r="B8" s="341" t="s">
        <v>71</v>
      </c>
      <c r="C8" s="290"/>
      <c r="D8" s="108"/>
      <c r="E8" s="108"/>
      <c r="F8" s="343" t="s">
        <v>72</v>
      </c>
      <c r="G8" s="343"/>
      <c r="H8" s="343" t="s">
        <v>73</v>
      </c>
      <c r="I8" s="344"/>
      <c r="J8" s="345" t="s">
        <v>74</v>
      </c>
      <c r="K8" s="344"/>
    </row>
    <row r="9" spans="1:11" ht="13.5" thickBot="1" x14ac:dyDescent="0.35">
      <c r="A9" s="340"/>
      <c r="B9" s="342"/>
      <c r="C9" s="291"/>
      <c r="D9" s="109" t="s">
        <v>75</v>
      </c>
      <c r="E9" s="109" t="s">
        <v>76</v>
      </c>
      <c r="F9" s="110" t="s">
        <v>77</v>
      </c>
      <c r="G9" s="110" t="s">
        <v>78</v>
      </c>
      <c r="H9" s="110" t="s">
        <v>79</v>
      </c>
      <c r="I9" s="111" t="s">
        <v>80</v>
      </c>
      <c r="J9" s="112" t="s">
        <v>81</v>
      </c>
      <c r="K9" s="111" t="s">
        <v>73</v>
      </c>
    </row>
    <row r="10" spans="1:11" ht="13.5" thickBot="1" x14ac:dyDescent="0.35">
      <c r="A10" s="99" t="s">
        <v>303</v>
      </c>
      <c r="B10" s="97"/>
      <c r="C10" s="257" t="s">
        <v>315</v>
      </c>
      <c r="D10" s="100"/>
      <c r="E10" s="113">
        <f>SUM(E13:E27)</f>
        <v>14.5</v>
      </c>
      <c r="F10" s="97"/>
      <c r="G10" s="100"/>
      <c r="H10" s="101"/>
      <c r="I10" s="102"/>
      <c r="J10" s="112"/>
      <c r="K10" s="111"/>
    </row>
    <row r="11" spans="1:11" ht="13" thickBot="1" x14ac:dyDescent="0.3">
      <c r="A11" s="114" t="s">
        <v>258</v>
      </c>
      <c r="B11" s="115"/>
      <c r="C11" s="115"/>
      <c r="D11" s="104"/>
      <c r="E11" s="104"/>
      <c r="F11" s="104"/>
      <c r="G11" s="104"/>
      <c r="H11" s="104"/>
      <c r="I11" s="292"/>
      <c r="J11" s="103"/>
      <c r="K11" s="107"/>
    </row>
    <row r="12" spans="1:11" s="126" customFormat="1" ht="13" x14ac:dyDescent="0.3">
      <c r="A12" s="83" t="s">
        <v>302</v>
      </c>
      <c r="B12" s="252" t="s">
        <v>82</v>
      </c>
      <c r="C12" s="248"/>
      <c r="D12" s="147">
        <v>80.900000000000006</v>
      </c>
      <c r="E12" s="147"/>
      <c r="F12" s="147"/>
      <c r="G12" s="147"/>
      <c r="H12" s="147"/>
      <c r="I12" s="263">
        <v>0.46875</v>
      </c>
      <c r="J12" s="256">
        <v>0.45833333333333331</v>
      </c>
      <c r="K12" s="117"/>
    </row>
    <row r="13" spans="1:11" s="126" customFormat="1" ht="25" x14ac:dyDescent="0.25">
      <c r="A13" s="118"/>
      <c r="B13" s="252" t="s">
        <v>259</v>
      </c>
      <c r="C13" s="245"/>
      <c r="D13" s="147">
        <v>79.8</v>
      </c>
      <c r="E13" s="119">
        <f t="shared" ref="E13:E27" si="0">(D12-D13)</f>
        <v>1.1000000000000085</v>
      </c>
      <c r="F13" s="120" t="str">
        <f t="shared" ref="F13:F27" si="1">TEXT(E13/$B$4,"h:mm")</f>
        <v>0:15</v>
      </c>
      <c r="G13" s="121"/>
      <c r="H13" s="121">
        <f>I12+F13</f>
        <v>0.47916666666666669</v>
      </c>
      <c r="I13" s="122">
        <f>(H13+G13)</f>
        <v>0.47916666666666669</v>
      </c>
      <c r="J13" s="146"/>
      <c r="K13" s="209"/>
    </row>
    <row r="14" spans="1:11" s="126" customFormat="1" ht="13" x14ac:dyDescent="0.25">
      <c r="A14" s="83"/>
      <c r="B14" s="252" t="s">
        <v>260</v>
      </c>
      <c r="C14" s="245"/>
      <c r="D14" s="119">
        <v>79.5</v>
      </c>
      <c r="E14" s="119">
        <f t="shared" si="0"/>
        <v>0.29999999999999716</v>
      </c>
      <c r="F14" s="120" t="str">
        <f t="shared" si="1"/>
        <v>0:04</v>
      </c>
      <c r="G14" s="121"/>
      <c r="H14" s="121">
        <f t="shared" ref="H14:H27" si="2">I13+F14</f>
        <v>0.48194444444444445</v>
      </c>
      <c r="I14" s="122">
        <f t="shared" ref="I14:I26" si="3">(H14+G14)</f>
        <v>0.48194444444444445</v>
      </c>
      <c r="J14" s="146" t="s">
        <v>312</v>
      </c>
      <c r="K14" s="209"/>
    </row>
    <row r="15" spans="1:11" s="126" customFormat="1" ht="25" x14ac:dyDescent="0.25">
      <c r="A15" s="83"/>
      <c r="B15" s="252" t="s">
        <v>292</v>
      </c>
      <c r="C15" s="245"/>
      <c r="D15" s="119">
        <v>78.3</v>
      </c>
      <c r="E15" s="119">
        <f t="shared" si="0"/>
        <v>1.2000000000000028</v>
      </c>
      <c r="F15" s="120" t="str">
        <f t="shared" si="1"/>
        <v>0:17</v>
      </c>
      <c r="G15" s="121"/>
      <c r="H15" s="121">
        <f t="shared" si="2"/>
        <v>0.49375000000000002</v>
      </c>
      <c r="I15" s="122">
        <f t="shared" si="3"/>
        <v>0.49375000000000002</v>
      </c>
      <c r="J15" s="146" t="s">
        <v>313</v>
      </c>
      <c r="K15" s="209"/>
    </row>
    <row r="16" spans="1:11" s="126" customFormat="1" ht="13" x14ac:dyDescent="0.25">
      <c r="A16" s="83"/>
      <c r="B16" s="252" t="s">
        <v>293</v>
      </c>
      <c r="C16" s="245"/>
      <c r="D16" s="119">
        <v>77.8</v>
      </c>
      <c r="E16" s="119">
        <f t="shared" si="0"/>
        <v>0.5</v>
      </c>
      <c r="F16" s="120" t="str">
        <f t="shared" si="1"/>
        <v>0:07</v>
      </c>
      <c r="G16" s="121"/>
      <c r="H16" s="121">
        <f t="shared" si="2"/>
        <v>0.49861111111111112</v>
      </c>
      <c r="I16" s="122">
        <f t="shared" si="3"/>
        <v>0.49861111111111112</v>
      </c>
      <c r="J16" s="146"/>
      <c r="K16" s="209"/>
    </row>
    <row r="17" spans="1:16" s="126" customFormat="1" ht="13" x14ac:dyDescent="0.3">
      <c r="A17" s="83"/>
      <c r="B17" s="253" t="s">
        <v>294</v>
      </c>
      <c r="C17" s="245"/>
      <c r="D17" s="119">
        <v>77.3</v>
      </c>
      <c r="E17" s="119">
        <f t="shared" si="0"/>
        <v>0.5</v>
      </c>
      <c r="F17" s="120" t="str">
        <f t="shared" si="1"/>
        <v>0:07</v>
      </c>
      <c r="G17" s="121">
        <v>1.0416666666666666E-2</v>
      </c>
      <c r="H17" s="121">
        <f t="shared" si="2"/>
        <v>0.50347222222222221</v>
      </c>
      <c r="I17" s="122">
        <f t="shared" si="3"/>
        <v>0.51388888888888884</v>
      </c>
      <c r="J17" s="146"/>
      <c r="K17" s="209"/>
    </row>
    <row r="18" spans="1:16" s="126" customFormat="1" ht="13" x14ac:dyDescent="0.25">
      <c r="A18" s="83"/>
      <c r="B18" s="252" t="s">
        <v>295</v>
      </c>
      <c r="C18" s="245"/>
      <c r="D18" s="119">
        <v>75.8</v>
      </c>
      <c r="E18" s="119">
        <f t="shared" si="0"/>
        <v>1.5</v>
      </c>
      <c r="F18" s="120" t="str">
        <f t="shared" si="1"/>
        <v>0:21</v>
      </c>
      <c r="G18" s="121"/>
      <c r="H18" s="121">
        <f t="shared" si="2"/>
        <v>0.52847222222222212</v>
      </c>
      <c r="I18" s="122">
        <f t="shared" si="3"/>
        <v>0.52847222222222212</v>
      </c>
      <c r="J18" s="146"/>
      <c r="K18" s="209"/>
    </row>
    <row r="19" spans="1:16" s="126" customFormat="1" ht="13" x14ac:dyDescent="0.3">
      <c r="A19" s="83"/>
      <c r="B19" s="253" t="s">
        <v>296</v>
      </c>
      <c r="C19" s="245"/>
      <c r="D19" s="119">
        <v>74.7</v>
      </c>
      <c r="E19" s="119">
        <f t="shared" si="0"/>
        <v>1.0999999999999943</v>
      </c>
      <c r="F19" s="120" t="str">
        <f t="shared" si="1"/>
        <v>0:15</v>
      </c>
      <c r="G19" s="121">
        <v>1.0416666666666666E-2</v>
      </c>
      <c r="H19" s="121">
        <f t="shared" si="2"/>
        <v>0.53888888888888875</v>
      </c>
      <c r="I19" s="122">
        <f t="shared" si="3"/>
        <v>0.54930555555555538</v>
      </c>
      <c r="J19" s="146"/>
      <c r="K19" s="209"/>
    </row>
    <row r="20" spans="1:16" s="126" customFormat="1" ht="13" x14ac:dyDescent="0.25">
      <c r="A20" s="83"/>
      <c r="B20" s="252" t="s">
        <v>297</v>
      </c>
      <c r="C20" s="245"/>
      <c r="D20" s="119">
        <v>73.8</v>
      </c>
      <c r="E20" s="119">
        <f t="shared" si="0"/>
        <v>0.90000000000000568</v>
      </c>
      <c r="F20" s="120" t="str">
        <f t="shared" si="1"/>
        <v>0:12</v>
      </c>
      <c r="G20" s="121"/>
      <c r="H20" s="121">
        <f t="shared" si="2"/>
        <v>0.55763888888888868</v>
      </c>
      <c r="I20" s="122">
        <f t="shared" si="3"/>
        <v>0.55763888888888868</v>
      </c>
      <c r="J20" s="146"/>
      <c r="K20" s="209"/>
    </row>
    <row r="21" spans="1:16" s="126" customFormat="1" ht="28.4" customHeight="1" x14ac:dyDescent="0.25">
      <c r="A21" s="83"/>
      <c r="B21" s="252" t="s">
        <v>298</v>
      </c>
      <c r="C21" s="245"/>
      <c r="D21" s="119">
        <v>73.400000000000006</v>
      </c>
      <c r="E21" s="119">
        <f t="shared" si="0"/>
        <v>0.39999999999999147</v>
      </c>
      <c r="F21" s="120" t="str">
        <f t="shared" si="1"/>
        <v>0:05</v>
      </c>
      <c r="G21" s="121"/>
      <c r="H21" s="121">
        <f t="shared" si="2"/>
        <v>0.56111111111111089</v>
      </c>
      <c r="I21" s="122">
        <f t="shared" si="3"/>
        <v>0.56111111111111089</v>
      </c>
      <c r="J21" s="146"/>
      <c r="K21" s="209"/>
    </row>
    <row r="22" spans="1:16" s="126" customFormat="1" ht="13" x14ac:dyDescent="0.3">
      <c r="A22" s="83"/>
      <c r="B22" s="252" t="s">
        <v>318</v>
      </c>
      <c r="C22" s="245"/>
      <c r="D22" s="119">
        <v>73</v>
      </c>
      <c r="E22" s="119">
        <f t="shared" si="0"/>
        <v>0.40000000000000568</v>
      </c>
      <c r="F22" s="120" t="str">
        <f t="shared" si="1"/>
        <v>0:05</v>
      </c>
      <c r="G22" s="261">
        <v>5.2083333333333336E-2</v>
      </c>
      <c r="H22" s="121">
        <f t="shared" si="2"/>
        <v>0.5645833333333331</v>
      </c>
      <c r="I22" s="122">
        <f t="shared" si="3"/>
        <v>0.61666666666666647</v>
      </c>
      <c r="J22" s="146"/>
      <c r="K22" s="209"/>
    </row>
    <row r="23" spans="1:16" s="126" customFormat="1" ht="13" x14ac:dyDescent="0.3">
      <c r="A23" s="83"/>
      <c r="B23" s="253" t="s">
        <v>278</v>
      </c>
      <c r="C23" s="245"/>
      <c r="D23" s="119">
        <v>72.8</v>
      </c>
      <c r="E23" s="119">
        <f t="shared" si="0"/>
        <v>0.20000000000000284</v>
      </c>
      <c r="F23" s="120" t="str">
        <f t="shared" si="1"/>
        <v>0:02</v>
      </c>
      <c r="G23" s="121">
        <v>1.0416666666666666E-2</v>
      </c>
      <c r="H23" s="121">
        <f t="shared" si="2"/>
        <v>0.61805555555555536</v>
      </c>
      <c r="I23" s="122">
        <f t="shared" si="3"/>
        <v>0.62847222222222199</v>
      </c>
      <c r="J23" s="146" t="s">
        <v>314</v>
      </c>
      <c r="K23" s="209"/>
    </row>
    <row r="24" spans="1:16" s="126" customFormat="1" ht="13" x14ac:dyDescent="0.25">
      <c r="A24" s="83"/>
      <c r="B24" s="252" t="s">
        <v>269</v>
      </c>
      <c r="C24" s="245"/>
      <c r="D24" s="119">
        <v>72.5</v>
      </c>
      <c r="E24" s="119">
        <f t="shared" si="0"/>
        <v>0.29999999999999716</v>
      </c>
      <c r="F24" s="120" t="str">
        <f t="shared" si="1"/>
        <v>0:04</v>
      </c>
      <c r="G24" s="121"/>
      <c r="H24" s="121">
        <f t="shared" si="2"/>
        <v>0.63124999999999976</v>
      </c>
      <c r="I24" s="122">
        <f t="shared" si="3"/>
        <v>0.63124999999999976</v>
      </c>
      <c r="J24" s="146"/>
      <c r="K24" s="209"/>
    </row>
    <row r="25" spans="1:16" s="126" customFormat="1" ht="13" x14ac:dyDescent="0.25">
      <c r="A25" s="83"/>
      <c r="B25" s="252" t="s">
        <v>299</v>
      </c>
      <c r="C25" s="245"/>
      <c r="D25" s="119">
        <v>72</v>
      </c>
      <c r="E25" s="119">
        <f t="shared" si="0"/>
        <v>0.5</v>
      </c>
      <c r="F25" s="120" t="str">
        <f t="shared" si="1"/>
        <v>0:07</v>
      </c>
      <c r="G25" s="121"/>
      <c r="H25" s="121">
        <f t="shared" si="2"/>
        <v>0.63611111111111085</v>
      </c>
      <c r="I25" s="122">
        <f t="shared" si="3"/>
        <v>0.63611111111111085</v>
      </c>
      <c r="J25" s="146"/>
      <c r="K25" s="209"/>
    </row>
    <row r="26" spans="1:16" s="126" customFormat="1" ht="13" x14ac:dyDescent="0.25">
      <c r="A26" s="83"/>
      <c r="B26" s="252" t="s">
        <v>280</v>
      </c>
      <c r="C26" s="245"/>
      <c r="D26" s="119">
        <v>66.7</v>
      </c>
      <c r="E26" s="119">
        <f t="shared" si="0"/>
        <v>5.2999999999999972</v>
      </c>
      <c r="F26" s="120" t="str">
        <f t="shared" si="1"/>
        <v>1:16</v>
      </c>
      <c r="G26" s="121"/>
      <c r="H26" s="121">
        <f t="shared" si="2"/>
        <v>0.68888888888888866</v>
      </c>
      <c r="I26" s="122">
        <f t="shared" si="3"/>
        <v>0.68888888888888866</v>
      </c>
      <c r="J26" s="256">
        <v>0.44791666666666669</v>
      </c>
      <c r="K26" s="209"/>
    </row>
    <row r="27" spans="1:16" s="126" customFormat="1" ht="26" thickBot="1" x14ac:dyDescent="0.35">
      <c r="A27" s="83" t="s">
        <v>301</v>
      </c>
      <c r="B27" s="252" t="s">
        <v>300</v>
      </c>
      <c r="C27" s="245"/>
      <c r="D27" s="119">
        <v>66.400000000000006</v>
      </c>
      <c r="E27" s="119">
        <f t="shared" si="0"/>
        <v>0.29999999999999716</v>
      </c>
      <c r="F27" s="120" t="str">
        <f t="shared" si="1"/>
        <v>0:04</v>
      </c>
      <c r="G27" s="121"/>
      <c r="H27" s="262">
        <f t="shared" si="2"/>
        <v>0.69166666666666643</v>
      </c>
      <c r="I27" s="122"/>
      <c r="J27" s="254"/>
      <c r="K27" s="255"/>
    </row>
    <row r="28" spans="1:16" ht="16" thickBot="1" x14ac:dyDescent="0.35">
      <c r="A28" s="99" t="s">
        <v>304</v>
      </c>
      <c r="B28" s="97"/>
      <c r="C28" s="257" t="s">
        <v>315</v>
      </c>
      <c r="D28" s="100"/>
      <c r="E28" s="113">
        <f>SUM(E29:E33)</f>
        <v>14.400000000000006</v>
      </c>
      <c r="F28" s="97"/>
      <c r="G28" s="100"/>
      <c r="H28" s="101"/>
      <c r="I28" s="102"/>
      <c r="J28" s="200"/>
      <c r="K28" s="201"/>
      <c r="N28" s="243"/>
      <c r="O28" s="236"/>
      <c r="P28" s="237"/>
    </row>
    <row r="29" spans="1:16" s="126" customFormat="1" ht="25.5" x14ac:dyDescent="0.3">
      <c r="A29" s="83" t="s">
        <v>301</v>
      </c>
      <c r="B29" s="252" t="s">
        <v>300</v>
      </c>
      <c r="C29" s="236"/>
      <c r="D29" s="119">
        <v>66.400000000000006</v>
      </c>
      <c r="E29" s="119"/>
      <c r="F29" s="120"/>
      <c r="G29" s="121"/>
      <c r="H29" s="121"/>
      <c r="I29" s="263">
        <v>0.4375</v>
      </c>
      <c r="J29" s="246" t="s">
        <v>307</v>
      </c>
      <c r="K29" s="247">
        <v>0.40625</v>
      </c>
    </row>
    <row r="30" spans="1:16" s="126" customFormat="1" ht="15.5" x14ac:dyDescent="0.25">
      <c r="A30" s="83"/>
      <c r="B30" s="252" t="s">
        <v>271</v>
      </c>
      <c r="C30" s="236"/>
      <c r="D30" s="119">
        <v>63.8</v>
      </c>
      <c r="E30" s="119">
        <f t="shared" ref="E30:E33" si="4">(D29-D30)</f>
        <v>2.6000000000000085</v>
      </c>
      <c r="F30" s="120" t="str">
        <f>TEXT(E30/$B$3,"h:mm")</f>
        <v>0:53</v>
      </c>
      <c r="G30" s="121"/>
      <c r="H30" s="121">
        <f>I29+F30</f>
        <v>0.47430555555555554</v>
      </c>
      <c r="I30" s="122">
        <f>(H30+G30)</f>
        <v>0.47430555555555554</v>
      </c>
      <c r="J30" s="146" t="s">
        <v>310</v>
      </c>
      <c r="K30" s="209"/>
    </row>
    <row r="31" spans="1:16" s="126" customFormat="1" ht="26" x14ac:dyDescent="0.3">
      <c r="A31" s="83"/>
      <c r="B31" s="252" t="s">
        <v>82</v>
      </c>
      <c r="C31" s="236"/>
      <c r="D31" s="119">
        <v>54</v>
      </c>
      <c r="E31" s="119">
        <f t="shared" si="4"/>
        <v>9.7999999999999972</v>
      </c>
      <c r="F31" s="120" t="str">
        <f t="shared" ref="F31:F33" si="5">TEXT(E31/$B$3,"h:mm")</f>
        <v>3:21</v>
      </c>
      <c r="G31" s="121"/>
      <c r="H31" s="121">
        <f t="shared" ref="H31:H33" si="6">I30+F31</f>
        <v>0.61388888888888893</v>
      </c>
      <c r="I31" s="122">
        <f t="shared" ref="I31:I33" si="7">(H31+G31)</f>
        <v>0.61388888888888893</v>
      </c>
      <c r="J31" s="260" t="s">
        <v>319</v>
      </c>
      <c r="K31" s="209">
        <v>0.39583333333333331</v>
      </c>
    </row>
    <row r="32" spans="1:16" s="126" customFormat="1" ht="15.5" x14ac:dyDescent="0.3">
      <c r="A32" s="83"/>
      <c r="B32" s="253" t="s">
        <v>281</v>
      </c>
      <c r="C32" s="236"/>
      <c r="D32" s="119">
        <v>53</v>
      </c>
      <c r="E32" s="119">
        <f t="shared" si="4"/>
        <v>1</v>
      </c>
      <c r="F32" s="120" t="str">
        <f t="shared" si="5"/>
        <v>0:20</v>
      </c>
      <c r="G32" s="121">
        <v>1.0416666666666666E-2</v>
      </c>
      <c r="H32" s="121">
        <f t="shared" si="6"/>
        <v>0.62777777777777777</v>
      </c>
      <c r="I32" s="122">
        <f t="shared" si="7"/>
        <v>0.6381944444444444</v>
      </c>
      <c r="J32" s="146"/>
      <c r="K32" s="209"/>
    </row>
    <row r="33" spans="1:16" s="126" customFormat="1" ht="40.75" customHeight="1" thickBot="1" x14ac:dyDescent="0.35">
      <c r="A33" s="83" t="s">
        <v>306</v>
      </c>
      <c r="B33" s="252" t="s">
        <v>305</v>
      </c>
      <c r="C33" s="239"/>
      <c r="D33" s="119">
        <v>52</v>
      </c>
      <c r="E33" s="119">
        <f t="shared" si="4"/>
        <v>1</v>
      </c>
      <c r="F33" s="120" t="str">
        <f t="shared" si="5"/>
        <v>0:20</v>
      </c>
      <c r="G33" s="121">
        <v>2.7777777777777776E-2</v>
      </c>
      <c r="H33" s="121">
        <f t="shared" si="6"/>
        <v>0.65208333333333324</v>
      </c>
      <c r="I33" s="293">
        <f t="shared" si="7"/>
        <v>0.67986111111111103</v>
      </c>
      <c r="J33" s="337" t="s">
        <v>311</v>
      </c>
      <c r="K33" s="338"/>
    </row>
    <row r="34" spans="1:16" s="126" customFormat="1" ht="13" thickBot="1" x14ac:dyDescent="0.3">
      <c r="A34" s="103" t="s">
        <v>17</v>
      </c>
      <c r="B34" s="104" t="s">
        <v>257</v>
      </c>
      <c r="C34" s="104"/>
      <c r="D34" s="104" t="s">
        <v>309</v>
      </c>
      <c r="E34" s="105"/>
      <c r="F34" s="104"/>
      <c r="G34" s="106">
        <v>0.6875</v>
      </c>
      <c r="H34" s="106">
        <v>0.71527777777777779</v>
      </c>
      <c r="I34" s="107"/>
      <c r="J34" s="258"/>
      <c r="K34" s="259"/>
    </row>
    <row r="35" spans="1:16" s="126" customFormat="1" ht="16" thickBot="1" x14ac:dyDescent="0.3">
      <c r="A35" s="83" t="s">
        <v>336</v>
      </c>
      <c r="B35" s="252"/>
      <c r="C35" s="236"/>
      <c r="D35" s="119"/>
      <c r="E35" s="119"/>
      <c r="F35" s="120"/>
      <c r="G35" s="121"/>
      <c r="H35" s="121"/>
      <c r="I35" s="122"/>
      <c r="J35" s="146"/>
      <c r="K35" s="209"/>
    </row>
    <row r="36" spans="1:16" ht="16" thickBot="1" x14ac:dyDescent="0.35">
      <c r="A36" s="99" t="s">
        <v>317</v>
      </c>
      <c r="B36" s="97"/>
      <c r="C36" s="257" t="s">
        <v>316</v>
      </c>
      <c r="D36" s="100"/>
      <c r="E36" s="113">
        <f>SUM(E40:E42)</f>
        <v>7.7999999999999972</v>
      </c>
      <c r="F36" s="97"/>
      <c r="G36" s="100"/>
      <c r="H36" s="101"/>
      <c r="I36" s="102"/>
      <c r="J36" s="200"/>
      <c r="K36" s="201"/>
      <c r="N36" s="243"/>
      <c r="O36" s="236"/>
      <c r="P36" s="237"/>
    </row>
    <row r="37" spans="1:16" s="126" customFormat="1" x14ac:dyDescent="0.25">
      <c r="A37" s="272" t="s">
        <v>337</v>
      </c>
      <c r="B37" s="273" t="s">
        <v>309</v>
      </c>
      <c r="C37" s="273"/>
      <c r="D37" s="273" t="s">
        <v>320</v>
      </c>
      <c r="E37" s="274"/>
      <c r="F37" s="273"/>
      <c r="G37" s="275"/>
      <c r="H37" s="275"/>
      <c r="I37" s="276"/>
      <c r="J37" s="271">
        <v>0.47916666666666669</v>
      </c>
      <c r="K37" s="249"/>
    </row>
    <row r="38" spans="1:16" s="126" customFormat="1" ht="13" x14ac:dyDescent="0.3">
      <c r="A38" s="146" t="s">
        <v>320</v>
      </c>
      <c r="B38" s="297" t="s">
        <v>338</v>
      </c>
      <c r="C38" s="85"/>
      <c r="D38" s="85"/>
      <c r="E38" s="296"/>
      <c r="F38" s="85"/>
      <c r="G38" s="121">
        <v>0.5</v>
      </c>
      <c r="H38" s="121">
        <v>0.5625</v>
      </c>
      <c r="I38" s="122"/>
      <c r="J38" s="125"/>
      <c r="K38" s="250"/>
    </row>
    <row r="39" spans="1:16" s="126" customFormat="1" ht="13" x14ac:dyDescent="0.3">
      <c r="A39" s="146" t="s">
        <v>320</v>
      </c>
      <c r="B39" s="253" t="s">
        <v>289</v>
      </c>
      <c r="C39" s="264"/>
      <c r="D39" s="123">
        <v>91.2</v>
      </c>
      <c r="E39" s="123"/>
      <c r="F39" s="124"/>
      <c r="G39" s="125"/>
      <c r="H39" s="125"/>
      <c r="I39" s="263">
        <v>0.59027777777777779</v>
      </c>
      <c r="J39" s="125" t="s">
        <v>321</v>
      </c>
      <c r="K39" s="250"/>
    </row>
    <row r="40" spans="1:16" s="126" customFormat="1" x14ac:dyDescent="0.25">
      <c r="A40" s="146"/>
      <c r="B40" s="265" t="s">
        <v>290</v>
      </c>
      <c r="C40" s="264"/>
      <c r="D40" s="266">
        <v>90.8</v>
      </c>
      <c r="E40" s="123">
        <f t="shared" ref="E40:E42" si="8">(D39-D40)</f>
        <v>0.40000000000000568</v>
      </c>
      <c r="F40" s="124" t="str">
        <f>TEXT(E40/$B$4,"h:mm")</f>
        <v>0:05</v>
      </c>
      <c r="G40" s="125"/>
      <c r="H40" s="125">
        <f>I39+F40</f>
        <v>0.59375</v>
      </c>
      <c r="I40" s="209">
        <f>(H40+G40)</f>
        <v>0.59375</v>
      </c>
      <c r="J40" s="125" t="s">
        <v>322</v>
      </c>
      <c r="K40" s="250"/>
    </row>
    <row r="41" spans="1:16" s="126" customFormat="1" x14ac:dyDescent="0.25">
      <c r="A41" s="146"/>
      <c r="B41" s="265" t="s">
        <v>291</v>
      </c>
      <c r="C41" s="264"/>
      <c r="D41" s="266">
        <v>85.9</v>
      </c>
      <c r="E41" s="123">
        <f t="shared" si="8"/>
        <v>4.8999999999999915</v>
      </c>
      <c r="F41" s="124" t="str">
        <f t="shared" ref="F41:F42" si="9">TEXT(E41/$B$4,"h:mm")</f>
        <v>1:10</v>
      </c>
      <c r="G41" s="125"/>
      <c r="H41" s="125">
        <f t="shared" ref="H41:H42" si="10">I40+F41</f>
        <v>0.64236111111111116</v>
      </c>
      <c r="I41" s="209">
        <f t="shared" ref="I41" si="11">(H41+G41)</f>
        <v>0.64236111111111116</v>
      </c>
      <c r="J41" s="125"/>
      <c r="K41" s="250"/>
    </row>
    <row r="42" spans="1:16" s="126" customFormat="1" ht="13.5" thickBot="1" x14ac:dyDescent="0.35">
      <c r="A42" s="146"/>
      <c r="B42" s="267" t="s">
        <v>308</v>
      </c>
      <c r="C42" s="268"/>
      <c r="D42" s="269">
        <v>83.4</v>
      </c>
      <c r="E42" s="123">
        <f t="shared" si="8"/>
        <v>2.5</v>
      </c>
      <c r="F42" s="124" t="str">
        <f t="shared" si="9"/>
        <v>0:36</v>
      </c>
      <c r="G42" s="125"/>
      <c r="H42" s="262">
        <f t="shared" si="10"/>
        <v>0.66736111111111118</v>
      </c>
      <c r="I42" s="209"/>
      <c r="J42" s="270">
        <v>0.41944444444444445</v>
      </c>
      <c r="K42" s="251" t="s">
        <v>337</v>
      </c>
    </row>
    <row r="43" spans="1:16" ht="16" thickBot="1" x14ac:dyDescent="0.35">
      <c r="A43" s="99" t="s">
        <v>330</v>
      </c>
      <c r="B43" s="97"/>
      <c r="C43" s="257" t="s">
        <v>316</v>
      </c>
      <c r="D43" s="100"/>
      <c r="E43" s="113">
        <f>SUM(E45:E47)</f>
        <v>0</v>
      </c>
      <c r="F43" s="97"/>
      <c r="G43" s="100"/>
      <c r="H43" s="101"/>
      <c r="I43" s="102"/>
      <c r="J43" s="200"/>
      <c r="K43" s="201"/>
      <c r="N43" s="243"/>
      <c r="O43" s="236"/>
      <c r="P43" s="237"/>
    </row>
    <row r="44" spans="1:16" s="126" customFormat="1" ht="13.5" thickBot="1" x14ac:dyDescent="0.35">
      <c r="A44" s="254" t="s">
        <v>339</v>
      </c>
      <c r="B44" s="277"/>
      <c r="C44" s="277"/>
      <c r="D44" s="277"/>
      <c r="E44" s="278"/>
      <c r="F44" s="279"/>
      <c r="G44" s="280"/>
      <c r="H44" s="281"/>
      <c r="I44" s="255"/>
      <c r="J44" s="125"/>
      <c r="K44" s="125"/>
    </row>
    <row r="45" spans="1:16" s="126" customFormat="1" ht="13.5" thickBot="1" x14ac:dyDescent="0.35">
      <c r="A45" s="254"/>
      <c r="B45" s="277"/>
      <c r="C45" s="277"/>
      <c r="D45" s="277"/>
      <c r="E45" s="278"/>
      <c r="F45" s="279"/>
      <c r="G45" s="280"/>
      <c r="H45" s="281"/>
      <c r="I45" s="255"/>
      <c r="J45" s="125"/>
      <c r="K45" s="125"/>
    </row>
    <row r="46" spans="1:16" ht="13.5" thickBot="1" x14ac:dyDescent="0.35">
      <c r="A46" s="130"/>
      <c r="B46" s="96" t="s">
        <v>65</v>
      </c>
      <c r="C46" s="96"/>
      <c r="D46" s="96" t="s">
        <v>66</v>
      </c>
      <c r="E46" s="97"/>
      <c r="F46" s="96"/>
      <c r="G46" s="96" t="s">
        <v>67</v>
      </c>
      <c r="H46" s="96" t="s">
        <v>68</v>
      </c>
      <c r="I46" s="98"/>
    </row>
    <row r="47" spans="1:16" x14ac:dyDescent="0.25">
      <c r="A47" s="116" t="s">
        <v>17</v>
      </c>
      <c r="B47" s="127" t="s">
        <v>323</v>
      </c>
      <c r="C47" s="127"/>
      <c r="D47" s="131" t="s">
        <v>69</v>
      </c>
      <c r="E47" s="132"/>
      <c r="F47" s="128"/>
      <c r="G47" s="129">
        <v>0.60416666666666663</v>
      </c>
      <c r="H47" s="129">
        <v>0.66666666666666663</v>
      </c>
      <c r="I47" s="117"/>
    </row>
    <row r="48" spans="1:16" ht="13" thickBot="1" x14ac:dyDescent="0.3">
      <c r="A48" s="90"/>
      <c r="B48" s="92"/>
      <c r="C48" s="92"/>
      <c r="D48" s="92"/>
      <c r="E48" s="92"/>
      <c r="F48" s="92"/>
      <c r="G48" s="92"/>
      <c r="H48" s="92"/>
      <c r="I48" s="94"/>
    </row>
    <row r="49" spans="1:9" ht="13.5" thickBot="1" x14ac:dyDescent="0.35">
      <c r="A49" s="95" t="s">
        <v>64</v>
      </c>
      <c r="B49" s="96" t="s">
        <v>83</v>
      </c>
      <c r="C49" s="96"/>
      <c r="D49" s="96"/>
      <c r="E49" s="97"/>
      <c r="F49" s="96" t="s">
        <v>76</v>
      </c>
      <c r="G49" s="96" t="s">
        <v>67</v>
      </c>
      <c r="H49" s="96" t="s">
        <v>68</v>
      </c>
      <c r="I49" s="98"/>
    </row>
    <row r="50" spans="1:9" x14ac:dyDescent="0.25">
      <c r="A50" s="133" t="s">
        <v>84</v>
      </c>
      <c r="B50" s="134" t="s">
        <v>69</v>
      </c>
      <c r="C50" s="134"/>
      <c r="D50" s="135" t="s">
        <v>257</v>
      </c>
      <c r="E50" s="135"/>
      <c r="F50" s="136"/>
      <c r="G50" s="137">
        <f>G7</f>
        <v>0.58333333333333337</v>
      </c>
      <c r="H50" s="137">
        <f>H7</f>
        <v>0.66666666666666663</v>
      </c>
      <c r="I50" s="138"/>
    </row>
    <row r="51" spans="1:9" x14ac:dyDescent="0.25">
      <c r="A51" s="133" t="s">
        <v>85</v>
      </c>
      <c r="B51" s="134" t="s">
        <v>302</v>
      </c>
      <c r="C51" s="134"/>
      <c r="D51" s="135" t="s">
        <v>257</v>
      </c>
      <c r="E51" s="135" t="s">
        <v>315</v>
      </c>
      <c r="F51" s="136">
        <f>E10</f>
        <v>14.5</v>
      </c>
      <c r="G51" s="137">
        <f>I12</f>
        <v>0.46875</v>
      </c>
      <c r="H51" s="137">
        <f>H27</f>
        <v>0.69166666666666643</v>
      </c>
      <c r="I51" s="138"/>
    </row>
    <row r="52" spans="1:9" x14ac:dyDescent="0.25">
      <c r="A52" s="133" t="s">
        <v>86</v>
      </c>
      <c r="B52" s="135" t="s">
        <v>257</v>
      </c>
      <c r="C52" s="135"/>
      <c r="D52" s="135" t="s">
        <v>306</v>
      </c>
      <c r="E52" s="135" t="s">
        <v>315</v>
      </c>
      <c r="F52" s="136">
        <f>E28</f>
        <v>14.400000000000006</v>
      </c>
      <c r="G52" s="137">
        <f>I29</f>
        <v>0.4375</v>
      </c>
      <c r="H52" s="137">
        <f>I33</f>
        <v>0.67986111111111103</v>
      </c>
      <c r="I52" s="138"/>
    </row>
    <row r="53" spans="1:9" x14ac:dyDescent="0.25">
      <c r="A53" s="133" t="s">
        <v>87</v>
      </c>
      <c r="B53" s="135" t="s">
        <v>320</v>
      </c>
      <c r="C53" s="135"/>
      <c r="D53" s="135" t="s">
        <v>324</v>
      </c>
      <c r="E53" s="135" t="s">
        <v>316</v>
      </c>
      <c r="F53" s="136">
        <f>E36</f>
        <v>7.7999999999999972</v>
      </c>
      <c r="G53" s="137">
        <f>I39</f>
        <v>0.59027777777777779</v>
      </c>
      <c r="H53" s="137">
        <f>H42</f>
        <v>0.66736111111111118</v>
      </c>
      <c r="I53" s="138"/>
    </row>
    <row r="54" spans="1:9" x14ac:dyDescent="0.25">
      <c r="A54" s="133" t="s">
        <v>88</v>
      </c>
      <c r="B54" s="135" t="s">
        <v>331</v>
      </c>
      <c r="C54" s="135"/>
      <c r="D54" s="135"/>
      <c r="E54" s="135"/>
      <c r="F54" s="136"/>
      <c r="G54" s="137"/>
      <c r="H54" s="137"/>
      <c r="I54" s="138"/>
    </row>
    <row r="55" spans="1:9" x14ac:dyDescent="0.25">
      <c r="A55" s="133"/>
      <c r="B55" s="135"/>
      <c r="C55" s="135"/>
      <c r="D55" s="135"/>
      <c r="E55" s="135"/>
      <c r="F55" s="136"/>
      <c r="G55" s="137"/>
      <c r="H55" s="137"/>
      <c r="I55" s="138"/>
    </row>
    <row r="56" spans="1:9" x14ac:dyDescent="0.25">
      <c r="A56" s="133"/>
      <c r="B56" s="135"/>
      <c r="C56" s="135"/>
      <c r="D56" s="139" t="s">
        <v>49</v>
      </c>
      <c r="E56" s="135"/>
      <c r="F56" s="140">
        <f>SUM(F51:F54)</f>
        <v>36.700000000000003</v>
      </c>
      <c r="G56" s="135" t="s">
        <v>76</v>
      </c>
      <c r="H56" s="135"/>
      <c r="I56" s="138"/>
    </row>
    <row r="57" spans="1:9" x14ac:dyDescent="0.25">
      <c r="A57" s="133"/>
      <c r="B57" s="135"/>
      <c r="C57" s="135"/>
      <c r="D57" s="139" t="s">
        <v>89</v>
      </c>
      <c r="E57" s="135"/>
      <c r="F57" s="140">
        <f>F56/4</f>
        <v>9.1750000000000007</v>
      </c>
      <c r="G57" s="135" t="s">
        <v>76</v>
      </c>
      <c r="H57" s="135"/>
      <c r="I57" s="138"/>
    </row>
    <row r="58" spans="1:9" x14ac:dyDescent="0.25">
      <c r="A58" s="133"/>
      <c r="B58" s="135"/>
      <c r="C58" s="135"/>
      <c r="D58" s="135" t="s">
        <v>90</v>
      </c>
      <c r="E58" s="135"/>
      <c r="F58" s="135">
        <v>3</v>
      </c>
      <c r="G58" s="135"/>
      <c r="H58" s="135"/>
      <c r="I58" s="138"/>
    </row>
    <row r="59" spans="1:9" ht="13" thickBot="1" x14ac:dyDescent="0.3">
      <c r="A59" s="141"/>
      <c r="B59" s="142"/>
      <c r="C59" s="142"/>
      <c r="D59" s="142" t="s">
        <v>91</v>
      </c>
      <c r="E59" s="142"/>
      <c r="F59" s="143">
        <f>F56/F58</f>
        <v>12.233333333333334</v>
      </c>
      <c r="G59" s="142"/>
      <c r="H59" s="142"/>
      <c r="I59" s="144"/>
    </row>
    <row r="60" spans="1:9" x14ac:dyDescent="0.25">
      <c r="A60" s="145"/>
      <c r="B60" s="145"/>
      <c r="C60" s="145"/>
      <c r="D60" s="145"/>
      <c r="E60" s="145"/>
      <c r="F60" s="145"/>
      <c r="G60" s="145"/>
      <c r="H60" s="145"/>
      <c r="I60" s="145"/>
    </row>
  </sheetData>
  <mergeCells count="6">
    <mergeCell ref="J33:K33"/>
    <mergeCell ref="A8:A9"/>
    <mergeCell ref="B8:B9"/>
    <mergeCell ref="F8:G8"/>
    <mergeCell ref="H8:I8"/>
    <mergeCell ref="J8:K8"/>
  </mergeCells>
  <pageMargins left="0.78740157480314965" right="0.78740157480314965" top="0.98425196850393704" bottom="0.98425196850393704" header="0.51181102362204722" footer="0.51181102362204722"/>
  <pageSetup paperSize="8" scale="77"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P59"/>
  <sheetViews>
    <sheetView workbookViewId="0">
      <pane ySplit="5" topLeftCell="A6" activePane="bottomLeft" state="frozen"/>
      <selection pane="bottomLeft" activeCell="B8" sqref="B8:B9"/>
    </sheetView>
  </sheetViews>
  <sheetFormatPr defaultRowHeight="12.5" x14ac:dyDescent="0.25"/>
  <cols>
    <col min="1" max="1" width="17.7265625" style="89" customWidth="1"/>
    <col min="2" max="2" width="28.36328125" style="89" customWidth="1"/>
    <col min="3" max="3" width="8.453125" style="89" customWidth="1"/>
    <col min="4" max="4" width="10.1796875" style="89" customWidth="1"/>
    <col min="5" max="5" width="8.54296875" style="89" customWidth="1"/>
    <col min="6" max="6" width="7.453125" style="89" customWidth="1"/>
    <col min="7" max="7" width="7.54296875" style="89" customWidth="1"/>
    <col min="8" max="8" width="8.453125" style="89" customWidth="1"/>
    <col min="9" max="9" width="9.1796875" style="89" customWidth="1"/>
    <col min="10" max="10" width="21.54296875" style="89" customWidth="1"/>
    <col min="11" max="11" width="17.81640625" style="89" customWidth="1"/>
    <col min="12" max="15" width="8.7265625" style="89"/>
    <col min="16" max="16" width="66.453125" style="89" customWidth="1"/>
    <col min="17" max="17" width="9.1796875" style="89" customWidth="1"/>
    <col min="18" max="257" width="8.7265625" style="89"/>
    <col min="258" max="258" width="15.453125" style="89" customWidth="1"/>
    <col min="259" max="259" width="22.54296875" style="89" customWidth="1"/>
    <col min="260" max="260" width="10.1796875" style="89" customWidth="1"/>
    <col min="261" max="261" width="7.81640625" style="89" customWidth="1"/>
    <col min="262" max="262" width="7.453125" style="89" customWidth="1"/>
    <col min="263" max="263" width="7.54296875" style="89" customWidth="1"/>
    <col min="264" max="264" width="8.453125" style="89" customWidth="1"/>
    <col min="265" max="265" width="9.1796875" style="89" customWidth="1"/>
    <col min="266" max="266" width="19.1796875" style="89" customWidth="1"/>
    <col min="267" max="513" width="8.7265625" style="89"/>
    <col min="514" max="514" width="15.453125" style="89" customWidth="1"/>
    <col min="515" max="515" width="22.54296875" style="89" customWidth="1"/>
    <col min="516" max="516" width="10.1796875" style="89" customWidth="1"/>
    <col min="517" max="517" width="7.81640625" style="89" customWidth="1"/>
    <col min="518" max="518" width="7.453125" style="89" customWidth="1"/>
    <col min="519" max="519" width="7.54296875" style="89" customWidth="1"/>
    <col min="520" max="520" width="8.453125" style="89" customWidth="1"/>
    <col min="521" max="521" width="9.1796875" style="89" customWidth="1"/>
    <col min="522" max="522" width="19.1796875" style="89" customWidth="1"/>
    <col min="523" max="769" width="8.7265625" style="89"/>
    <col min="770" max="770" width="15.453125" style="89" customWidth="1"/>
    <col min="771" max="771" width="22.54296875" style="89" customWidth="1"/>
    <col min="772" max="772" width="10.1796875" style="89" customWidth="1"/>
    <col min="773" max="773" width="7.81640625" style="89" customWidth="1"/>
    <col min="774" max="774" width="7.453125" style="89" customWidth="1"/>
    <col min="775" max="775" width="7.54296875" style="89" customWidth="1"/>
    <col min="776" max="776" width="8.453125" style="89" customWidth="1"/>
    <col min="777" max="777" width="9.1796875" style="89" customWidth="1"/>
    <col min="778" max="778" width="19.1796875" style="89" customWidth="1"/>
    <col min="779" max="1025" width="8.7265625" style="89"/>
    <col min="1026" max="1026" width="15.453125" style="89" customWidth="1"/>
    <col min="1027" max="1027" width="22.54296875" style="89" customWidth="1"/>
    <col min="1028" max="1028" width="10.1796875" style="89" customWidth="1"/>
    <col min="1029" max="1029" width="7.81640625" style="89" customWidth="1"/>
    <col min="1030" max="1030" width="7.453125" style="89" customWidth="1"/>
    <col min="1031" max="1031" width="7.54296875" style="89" customWidth="1"/>
    <col min="1032" max="1032" width="8.453125" style="89" customWidth="1"/>
    <col min="1033" max="1033" width="9.1796875" style="89" customWidth="1"/>
    <col min="1034" max="1034" width="19.1796875" style="89" customWidth="1"/>
    <col min="1035" max="1281" width="8.7265625" style="89"/>
    <col min="1282" max="1282" width="15.453125" style="89" customWidth="1"/>
    <col min="1283" max="1283" width="22.54296875" style="89" customWidth="1"/>
    <col min="1284" max="1284" width="10.1796875" style="89" customWidth="1"/>
    <col min="1285" max="1285" width="7.81640625" style="89" customWidth="1"/>
    <col min="1286" max="1286" width="7.453125" style="89" customWidth="1"/>
    <col min="1287" max="1287" width="7.54296875" style="89" customWidth="1"/>
    <col min="1288" max="1288" width="8.453125" style="89" customWidth="1"/>
    <col min="1289" max="1289" width="9.1796875" style="89" customWidth="1"/>
    <col min="1290" max="1290" width="19.1796875" style="89" customWidth="1"/>
    <col min="1291" max="1537" width="8.7265625" style="89"/>
    <col min="1538" max="1538" width="15.453125" style="89" customWidth="1"/>
    <col min="1539" max="1539" width="22.54296875" style="89" customWidth="1"/>
    <col min="1540" max="1540" width="10.1796875" style="89" customWidth="1"/>
    <col min="1541" max="1541" width="7.81640625" style="89" customWidth="1"/>
    <col min="1542" max="1542" width="7.453125" style="89" customWidth="1"/>
    <col min="1543" max="1543" width="7.54296875" style="89" customWidth="1"/>
    <col min="1544" max="1544" width="8.453125" style="89" customWidth="1"/>
    <col min="1545" max="1545" width="9.1796875" style="89" customWidth="1"/>
    <col min="1546" max="1546" width="19.1796875" style="89" customWidth="1"/>
    <col min="1547" max="1793" width="8.7265625" style="89"/>
    <col min="1794" max="1794" width="15.453125" style="89" customWidth="1"/>
    <col min="1795" max="1795" width="22.54296875" style="89" customWidth="1"/>
    <col min="1796" max="1796" width="10.1796875" style="89" customWidth="1"/>
    <col min="1797" max="1797" width="7.81640625" style="89" customWidth="1"/>
    <col min="1798" max="1798" width="7.453125" style="89" customWidth="1"/>
    <col min="1799" max="1799" width="7.54296875" style="89" customWidth="1"/>
    <col min="1800" max="1800" width="8.453125" style="89" customWidth="1"/>
    <col min="1801" max="1801" width="9.1796875" style="89" customWidth="1"/>
    <col min="1802" max="1802" width="19.1796875" style="89" customWidth="1"/>
    <col min="1803" max="2049" width="8.7265625" style="89"/>
    <col min="2050" max="2050" width="15.453125" style="89" customWidth="1"/>
    <col min="2051" max="2051" width="22.54296875" style="89" customWidth="1"/>
    <col min="2052" max="2052" width="10.1796875" style="89" customWidth="1"/>
    <col min="2053" max="2053" width="7.81640625" style="89" customWidth="1"/>
    <col min="2054" max="2054" width="7.453125" style="89" customWidth="1"/>
    <col min="2055" max="2055" width="7.54296875" style="89" customWidth="1"/>
    <col min="2056" max="2056" width="8.453125" style="89" customWidth="1"/>
    <col min="2057" max="2057" width="9.1796875" style="89" customWidth="1"/>
    <col min="2058" max="2058" width="19.1796875" style="89" customWidth="1"/>
    <col min="2059" max="2305" width="8.7265625" style="89"/>
    <col min="2306" max="2306" width="15.453125" style="89" customWidth="1"/>
    <col min="2307" max="2307" width="22.54296875" style="89" customWidth="1"/>
    <col min="2308" max="2308" width="10.1796875" style="89" customWidth="1"/>
    <col min="2309" max="2309" width="7.81640625" style="89" customWidth="1"/>
    <col min="2310" max="2310" width="7.453125" style="89" customWidth="1"/>
    <col min="2311" max="2311" width="7.54296875" style="89" customWidth="1"/>
    <col min="2312" max="2312" width="8.453125" style="89" customWidth="1"/>
    <col min="2313" max="2313" width="9.1796875" style="89" customWidth="1"/>
    <col min="2314" max="2314" width="19.1796875" style="89" customWidth="1"/>
    <col min="2315" max="2561" width="8.7265625" style="89"/>
    <col min="2562" max="2562" width="15.453125" style="89" customWidth="1"/>
    <col min="2563" max="2563" width="22.54296875" style="89" customWidth="1"/>
    <col min="2564" max="2564" width="10.1796875" style="89" customWidth="1"/>
    <col min="2565" max="2565" width="7.81640625" style="89" customWidth="1"/>
    <col min="2566" max="2566" width="7.453125" style="89" customWidth="1"/>
    <col min="2567" max="2567" width="7.54296875" style="89" customWidth="1"/>
    <col min="2568" max="2568" width="8.453125" style="89" customWidth="1"/>
    <col min="2569" max="2569" width="9.1796875" style="89" customWidth="1"/>
    <col min="2570" max="2570" width="19.1796875" style="89" customWidth="1"/>
    <col min="2571" max="2817" width="8.7265625" style="89"/>
    <col min="2818" max="2818" width="15.453125" style="89" customWidth="1"/>
    <col min="2819" max="2819" width="22.54296875" style="89" customWidth="1"/>
    <col min="2820" max="2820" width="10.1796875" style="89" customWidth="1"/>
    <col min="2821" max="2821" width="7.81640625" style="89" customWidth="1"/>
    <col min="2822" max="2822" width="7.453125" style="89" customWidth="1"/>
    <col min="2823" max="2823" width="7.54296875" style="89" customWidth="1"/>
    <col min="2824" max="2824" width="8.453125" style="89" customWidth="1"/>
    <col min="2825" max="2825" width="9.1796875" style="89" customWidth="1"/>
    <col min="2826" max="2826" width="19.1796875" style="89" customWidth="1"/>
    <col min="2827" max="3073" width="8.7265625" style="89"/>
    <col min="3074" max="3074" width="15.453125" style="89" customWidth="1"/>
    <col min="3075" max="3075" width="22.54296875" style="89" customWidth="1"/>
    <col min="3076" max="3076" width="10.1796875" style="89" customWidth="1"/>
    <col min="3077" max="3077" width="7.81640625" style="89" customWidth="1"/>
    <col min="3078" max="3078" width="7.453125" style="89" customWidth="1"/>
    <col min="3079" max="3079" width="7.54296875" style="89" customWidth="1"/>
    <col min="3080" max="3080" width="8.453125" style="89" customWidth="1"/>
    <col min="3081" max="3081" width="9.1796875" style="89" customWidth="1"/>
    <col min="3082" max="3082" width="19.1796875" style="89" customWidth="1"/>
    <col min="3083" max="3329" width="8.7265625" style="89"/>
    <col min="3330" max="3330" width="15.453125" style="89" customWidth="1"/>
    <col min="3331" max="3331" width="22.54296875" style="89" customWidth="1"/>
    <col min="3332" max="3332" width="10.1796875" style="89" customWidth="1"/>
    <col min="3333" max="3333" width="7.81640625" style="89" customWidth="1"/>
    <col min="3334" max="3334" width="7.453125" style="89" customWidth="1"/>
    <col min="3335" max="3335" width="7.54296875" style="89" customWidth="1"/>
    <col min="3336" max="3336" width="8.453125" style="89" customWidth="1"/>
    <col min="3337" max="3337" width="9.1796875" style="89" customWidth="1"/>
    <col min="3338" max="3338" width="19.1796875" style="89" customWidth="1"/>
    <col min="3339" max="3585" width="8.7265625" style="89"/>
    <col min="3586" max="3586" width="15.453125" style="89" customWidth="1"/>
    <col min="3587" max="3587" width="22.54296875" style="89" customWidth="1"/>
    <col min="3588" max="3588" width="10.1796875" style="89" customWidth="1"/>
    <col min="3589" max="3589" width="7.81640625" style="89" customWidth="1"/>
    <col min="3590" max="3590" width="7.453125" style="89" customWidth="1"/>
    <col min="3591" max="3591" width="7.54296875" style="89" customWidth="1"/>
    <col min="3592" max="3592" width="8.453125" style="89" customWidth="1"/>
    <col min="3593" max="3593" width="9.1796875" style="89" customWidth="1"/>
    <col min="3594" max="3594" width="19.1796875" style="89" customWidth="1"/>
    <col min="3595" max="3841" width="8.7265625" style="89"/>
    <col min="3842" max="3842" width="15.453125" style="89" customWidth="1"/>
    <col min="3843" max="3843" width="22.54296875" style="89" customWidth="1"/>
    <col min="3844" max="3844" width="10.1796875" style="89" customWidth="1"/>
    <col min="3845" max="3845" width="7.81640625" style="89" customWidth="1"/>
    <col min="3846" max="3846" width="7.453125" style="89" customWidth="1"/>
    <col min="3847" max="3847" width="7.54296875" style="89" customWidth="1"/>
    <col min="3848" max="3848" width="8.453125" style="89" customWidth="1"/>
    <col min="3849" max="3849" width="9.1796875" style="89" customWidth="1"/>
    <col min="3850" max="3850" width="19.1796875" style="89" customWidth="1"/>
    <col min="3851" max="4097" width="8.7265625" style="89"/>
    <col min="4098" max="4098" width="15.453125" style="89" customWidth="1"/>
    <col min="4099" max="4099" width="22.54296875" style="89" customWidth="1"/>
    <col min="4100" max="4100" width="10.1796875" style="89" customWidth="1"/>
    <col min="4101" max="4101" width="7.81640625" style="89" customWidth="1"/>
    <col min="4102" max="4102" width="7.453125" style="89" customWidth="1"/>
    <col min="4103" max="4103" width="7.54296875" style="89" customWidth="1"/>
    <col min="4104" max="4104" width="8.453125" style="89" customWidth="1"/>
    <col min="4105" max="4105" width="9.1796875" style="89" customWidth="1"/>
    <col min="4106" max="4106" width="19.1796875" style="89" customWidth="1"/>
    <col min="4107" max="4353" width="8.7265625" style="89"/>
    <col min="4354" max="4354" width="15.453125" style="89" customWidth="1"/>
    <col min="4355" max="4355" width="22.54296875" style="89" customWidth="1"/>
    <col min="4356" max="4356" width="10.1796875" style="89" customWidth="1"/>
    <col min="4357" max="4357" width="7.81640625" style="89" customWidth="1"/>
    <col min="4358" max="4358" width="7.453125" style="89" customWidth="1"/>
    <col min="4359" max="4359" width="7.54296875" style="89" customWidth="1"/>
    <col min="4360" max="4360" width="8.453125" style="89" customWidth="1"/>
    <col min="4361" max="4361" width="9.1796875" style="89" customWidth="1"/>
    <col min="4362" max="4362" width="19.1796875" style="89" customWidth="1"/>
    <col min="4363" max="4609" width="8.7265625" style="89"/>
    <col min="4610" max="4610" width="15.453125" style="89" customWidth="1"/>
    <col min="4611" max="4611" width="22.54296875" style="89" customWidth="1"/>
    <col min="4612" max="4612" width="10.1796875" style="89" customWidth="1"/>
    <col min="4613" max="4613" width="7.81640625" style="89" customWidth="1"/>
    <col min="4614" max="4614" width="7.453125" style="89" customWidth="1"/>
    <col min="4615" max="4615" width="7.54296875" style="89" customWidth="1"/>
    <col min="4616" max="4616" width="8.453125" style="89" customWidth="1"/>
    <col min="4617" max="4617" width="9.1796875" style="89" customWidth="1"/>
    <col min="4618" max="4618" width="19.1796875" style="89" customWidth="1"/>
    <col min="4619" max="4865" width="8.7265625" style="89"/>
    <col min="4866" max="4866" width="15.453125" style="89" customWidth="1"/>
    <col min="4867" max="4867" width="22.54296875" style="89" customWidth="1"/>
    <col min="4868" max="4868" width="10.1796875" style="89" customWidth="1"/>
    <col min="4869" max="4869" width="7.81640625" style="89" customWidth="1"/>
    <col min="4870" max="4870" width="7.453125" style="89" customWidth="1"/>
    <col min="4871" max="4871" width="7.54296875" style="89" customWidth="1"/>
    <col min="4872" max="4872" width="8.453125" style="89" customWidth="1"/>
    <col min="4873" max="4873" width="9.1796875" style="89" customWidth="1"/>
    <col min="4874" max="4874" width="19.1796875" style="89" customWidth="1"/>
    <col min="4875" max="5121" width="8.7265625" style="89"/>
    <col min="5122" max="5122" width="15.453125" style="89" customWidth="1"/>
    <col min="5123" max="5123" width="22.54296875" style="89" customWidth="1"/>
    <col min="5124" max="5124" width="10.1796875" style="89" customWidth="1"/>
    <col min="5125" max="5125" width="7.81640625" style="89" customWidth="1"/>
    <col min="5126" max="5126" width="7.453125" style="89" customWidth="1"/>
    <col min="5127" max="5127" width="7.54296875" style="89" customWidth="1"/>
    <col min="5128" max="5128" width="8.453125" style="89" customWidth="1"/>
    <col min="5129" max="5129" width="9.1796875" style="89" customWidth="1"/>
    <col min="5130" max="5130" width="19.1796875" style="89" customWidth="1"/>
    <col min="5131" max="5377" width="8.7265625" style="89"/>
    <col min="5378" max="5378" width="15.453125" style="89" customWidth="1"/>
    <col min="5379" max="5379" width="22.54296875" style="89" customWidth="1"/>
    <col min="5380" max="5380" width="10.1796875" style="89" customWidth="1"/>
    <col min="5381" max="5381" width="7.81640625" style="89" customWidth="1"/>
    <col min="5382" max="5382" width="7.453125" style="89" customWidth="1"/>
    <col min="5383" max="5383" width="7.54296875" style="89" customWidth="1"/>
    <col min="5384" max="5384" width="8.453125" style="89" customWidth="1"/>
    <col min="5385" max="5385" width="9.1796875" style="89" customWidth="1"/>
    <col min="5386" max="5386" width="19.1796875" style="89" customWidth="1"/>
    <col min="5387" max="5633" width="8.7265625" style="89"/>
    <col min="5634" max="5634" width="15.453125" style="89" customWidth="1"/>
    <col min="5635" max="5635" width="22.54296875" style="89" customWidth="1"/>
    <col min="5636" max="5636" width="10.1796875" style="89" customWidth="1"/>
    <col min="5637" max="5637" width="7.81640625" style="89" customWidth="1"/>
    <col min="5638" max="5638" width="7.453125" style="89" customWidth="1"/>
    <col min="5639" max="5639" width="7.54296875" style="89" customWidth="1"/>
    <col min="5640" max="5640" width="8.453125" style="89" customWidth="1"/>
    <col min="5641" max="5641" width="9.1796875" style="89" customWidth="1"/>
    <col min="5642" max="5642" width="19.1796875" style="89" customWidth="1"/>
    <col min="5643" max="5889" width="8.7265625" style="89"/>
    <col min="5890" max="5890" width="15.453125" style="89" customWidth="1"/>
    <col min="5891" max="5891" width="22.54296875" style="89" customWidth="1"/>
    <col min="5892" max="5892" width="10.1796875" style="89" customWidth="1"/>
    <col min="5893" max="5893" width="7.81640625" style="89" customWidth="1"/>
    <col min="5894" max="5894" width="7.453125" style="89" customWidth="1"/>
    <col min="5895" max="5895" width="7.54296875" style="89" customWidth="1"/>
    <col min="5896" max="5896" width="8.453125" style="89" customWidth="1"/>
    <col min="5897" max="5897" width="9.1796875" style="89" customWidth="1"/>
    <col min="5898" max="5898" width="19.1796875" style="89" customWidth="1"/>
    <col min="5899" max="6145" width="8.7265625" style="89"/>
    <col min="6146" max="6146" width="15.453125" style="89" customWidth="1"/>
    <col min="6147" max="6147" width="22.54296875" style="89" customWidth="1"/>
    <col min="6148" max="6148" width="10.1796875" style="89" customWidth="1"/>
    <col min="6149" max="6149" width="7.81640625" style="89" customWidth="1"/>
    <col min="6150" max="6150" width="7.453125" style="89" customWidth="1"/>
    <col min="6151" max="6151" width="7.54296875" style="89" customWidth="1"/>
    <col min="6152" max="6152" width="8.453125" style="89" customWidth="1"/>
    <col min="6153" max="6153" width="9.1796875" style="89" customWidth="1"/>
    <col min="6154" max="6154" width="19.1796875" style="89" customWidth="1"/>
    <col min="6155" max="6401" width="8.7265625" style="89"/>
    <col min="6402" max="6402" width="15.453125" style="89" customWidth="1"/>
    <col min="6403" max="6403" width="22.54296875" style="89" customWidth="1"/>
    <col min="6404" max="6404" width="10.1796875" style="89" customWidth="1"/>
    <col min="6405" max="6405" width="7.81640625" style="89" customWidth="1"/>
    <col min="6406" max="6406" width="7.453125" style="89" customWidth="1"/>
    <col min="6407" max="6407" width="7.54296875" style="89" customWidth="1"/>
    <col min="6408" max="6408" width="8.453125" style="89" customWidth="1"/>
    <col min="6409" max="6409" width="9.1796875" style="89" customWidth="1"/>
    <col min="6410" max="6410" width="19.1796875" style="89" customWidth="1"/>
    <col min="6411" max="6657" width="8.7265625" style="89"/>
    <col min="6658" max="6658" width="15.453125" style="89" customWidth="1"/>
    <col min="6659" max="6659" width="22.54296875" style="89" customWidth="1"/>
    <col min="6660" max="6660" width="10.1796875" style="89" customWidth="1"/>
    <col min="6661" max="6661" width="7.81640625" style="89" customWidth="1"/>
    <col min="6662" max="6662" width="7.453125" style="89" customWidth="1"/>
    <col min="6663" max="6663" width="7.54296875" style="89" customWidth="1"/>
    <col min="6664" max="6664" width="8.453125" style="89" customWidth="1"/>
    <col min="6665" max="6665" width="9.1796875" style="89" customWidth="1"/>
    <col min="6666" max="6666" width="19.1796875" style="89" customWidth="1"/>
    <col min="6667" max="6913" width="8.7265625" style="89"/>
    <col min="6914" max="6914" width="15.453125" style="89" customWidth="1"/>
    <col min="6915" max="6915" width="22.54296875" style="89" customWidth="1"/>
    <col min="6916" max="6916" width="10.1796875" style="89" customWidth="1"/>
    <col min="6917" max="6917" width="7.81640625" style="89" customWidth="1"/>
    <col min="6918" max="6918" width="7.453125" style="89" customWidth="1"/>
    <col min="6919" max="6919" width="7.54296875" style="89" customWidth="1"/>
    <col min="6920" max="6920" width="8.453125" style="89" customWidth="1"/>
    <col min="6921" max="6921" width="9.1796875" style="89" customWidth="1"/>
    <col min="6922" max="6922" width="19.1796875" style="89" customWidth="1"/>
    <col min="6923" max="7169" width="8.7265625" style="89"/>
    <col min="7170" max="7170" width="15.453125" style="89" customWidth="1"/>
    <col min="7171" max="7171" width="22.54296875" style="89" customWidth="1"/>
    <col min="7172" max="7172" width="10.1796875" style="89" customWidth="1"/>
    <col min="7173" max="7173" width="7.81640625" style="89" customWidth="1"/>
    <col min="7174" max="7174" width="7.453125" style="89" customWidth="1"/>
    <col min="7175" max="7175" width="7.54296875" style="89" customWidth="1"/>
    <col min="7176" max="7176" width="8.453125" style="89" customWidth="1"/>
    <col min="7177" max="7177" width="9.1796875" style="89" customWidth="1"/>
    <col min="7178" max="7178" width="19.1796875" style="89" customWidth="1"/>
    <col min="7179" max="7425" width="8.7265625" style="89"/>
    <col min="7426" max="7426" width="15.453125" style="89" customWidth="1"/>
    <col min="7427" max="7427" width="22.54296875" style="89" customWidth="1"/>
    <col min="7428" max="7428" width="10.1796875" style="89" customWidth="1"/>
    <col min="7429" max="7429" width="7.81640625" style="89" customWidth="1"/>
    <col min="7430" max="7430" width="7.453125" style="89" customWidth="1"/>
    <col min="7431" max="7431" width="7.54296875" style="89" customWidth="1"/>
    <col min="7432" max="7432" width="8.453125" style="89" customWidth="1"/>
    <col min="7433" max="7433" width="9.1796875" style="89" customWidth="1"/>
    <col min="7434" max="7434" width="19.1796875" style="89" customWidth="1"/>
    <col min="7435" max="7681" width="8.7265625" style="89"/>
    <col min="7682" max="7682" width="15.453125" style="89" customWidth="1"/>
    <col min="7683" max="7683" width="22.54296875" style="89" customWidth="1"/>
    <col min="7684" max="7684" width="10.1796875" style="89" customWidth="1"/>
    <col min="7685" max="7685" width="7.81640625" style="89" customWidth="1"/>
    <col min="7686" max="7686" width="7.453125" style="89" customWidth="1"/>
    <col min="7687" max="7687" width="7.54296875" style="89" customWidth="1"/>
    <col min="7688" max="7688" width="8.453125" style="89" customWidth="1"/>
    <col min="7689" max="7689" width="9.1796875" style="89" customWidth="1"/>
    <col min="7690" max="7690" width="19.1796875" style="89" customWidth="1"/>
    <col min="7691" max="7937" width="8.7265625" style="89"/>
    <col min="7938" max="7938" width="15.453125" style="89" customWidth="1"/>
    <col min="7939" max="7939" width="22.54296875" style="89" customWidth="1"/>
    <col min="7940" max="7940" width="10.1796875" style="89" customWidth="1"/>
    <col min="7941" max="7941" width="7.81640625" style="89" customWidth="1"/>
    <col min="7942" max="7942" width="7.453125" style="89" customWidth="1"/>
    <col min="7943" max="7943" width="7.54296875" style="89" customWidth="1"/>
    <col min="7944" max="7944" width="8.453125" style="89" customWidth="1"/>
    <col min="7945" max="7945" width="9.1796875" style="89" customWidth="1"/>
    <col min="7946" max="7946" width="19.1796875" style="89" customWidth="1"/>
    <col min="7947" max="8193" width="8.7265625" style="89"/>
    <col min="8194" max="8194" width="15.453125" style="89" customWidth="1"/>
    <col min="8195" max="8195" width="22.54296875" style="89" customWidth="1"/>
    <col min="8196" max="8196" width="10.1796875" style="89" customWidth="1"/>
    <col min="8197" max="8197" width="7.81640625" style="89" customWidth="1"/>
    <col min="8198" max="8198" width="7.453125" style="89" customWidth="1"/>
    <col min="8199" max="8199" width="7.54296875" style="89" customWidth="1"/>
    <col min="8200" max="8200" width="8.453125" style="89" customWidth="1"/>
    <col min="8201" max="8201" width="9.1796875" style="89" customWidth="1"/>
    <col min="8202" max="8202" width="19.1796875" style="89" customWidth="1"/>
    <col min="8203" max="8449" width="8.7265625" style="89"/>
    <col min="8450" max="8450" width="15.453125" style="89" customWidth="1"/>
    <col min="8451" max="8451" width="22.54296875" style="89" customWidth="1"/>
    <col min="8452" max="8452" width="10.1796875" style="89" customWidth="1"/>
    <col min="8453" max="8453" width="7.81640625" style="89" customWidth="1"/>
    <col min="8454" max="8454" width="7.453125" style="89" customWidth="1"/>
    <col min="8455" max="8455" width="7.54296875" style="89" customWidth="1"/>
    <col min="8456" max="8456" width="8.453125" style="89" customWidth="1"/>
    <col min="8457" max="8457" width="9.1796875" style="89" customWidth="1"/>
    <col min="8458" max="8458" width="19.1796875" style="89" customWidth="1"/>
    <col min="8459" max="8705" width="8.7265625" style="89"/>
    <col min="8706" max="8706" width="15.453125" style="89" customWidth="1"/>
    <col min="8707" max="8707" width="22.54296875" style="89" customWidth="1"/>
    <col min="8708" max="8708" width="10.1796875" style="89" customWidth="1"/>
    <col min="8709" max="8709" width="7.81640625" style="89" customWidth="1"/>
    <col min="8710" max="8710" width="7.453125" style="89" customWidth="1"/>
    <col min="8711" max="8711" width="7.54296875" style="89" customWidth="1"/>
    <col min="8712" max="8712" width="8.453125" style="89" customWidth="1"/>
    <col min="8713" max="8713" width="9.1796875" style="89" customWidth="1"/>
    <col min="8714" max="8714" width="19.1796875" style="89" customWidth="1"/>
    <col min="8715" max="8961" width="8.7265625" style="89"/>
    <col min="8962" max="8962" width="15.453125" style="89" customWidth="1"/>
    <col min="8963" max="8963" width="22.54296875" style="89" customWidth="1"/>
    <col min="8964" max="8964" width="10.1796875" style="89" customWidth="1"/>
    <col min="8965" max="8965" width="7.81640625" style="89" customWidth="1"/>
    <col min="8966" max="8966" width="7.453125" style="89" customWidth="1"/>
    <col min="8967" max="8967" width="7.54296875" style="89" customWidth="1"/>
    <col min="8968" max="8968" width="8.453125" style="89" customWidth="1"/>
    <col min="8969" max="8969" width="9.1796875" style="89" customWidth="1"/>
    <col min="8970" max="8970" width="19.1796875" style="89" customWidth="1"/>
    <col min="8971" max="9217" width="8.7265625" style="89"/>
    <col min="9218" max="9218" width="15.453125" style="89" customWidth="1"/>
    <col min="9219" max="9219" width="22.54296875" style="89" customWidth="1"/>
    <col min="9220" max="9220" width="10.1796875" style="89" customWidth="1"/>
    <col min="9221" max="9221" width="7.81640625" style="89" customWidth="1"/>
    <col min="9222" max="9222" width="7.453125" style="89" customWidth="1"/>
    <col min="9223" max="9223" width="7.54296875" style="89" customWidth="1"/>
    <col min="9224" max="9224" width="8.453125" style="89" customWidth="1"/>
    <col min="9225" max="9225" width="9.1796875" style="89" customWidth="1"/>
    <col min="9226" max="9226" width="19.1796875" style="89" customWidth="1"/>
    <col min="9227" max="9473" width="8.7265625" style="89"/>
    <col min="9474" max="9474" width="15.453125" style="89" customWidth="1"/>
    <col min="9475" max="9475" width="22.54296875" style="89" customWidth="1"/>
    <col min="9476" max="9476" width="10.1796875" style="89" customWidth="1"/>
    <col min="9477" max="9477" width="7.81640625" style="89" customWidth="1"/>
    <col min="9478" max="9478" width="7.453125" style="89" customWidth="1"/>
    <col min="9479" max="9479" width="7.54296875" style="89" customWidth="1"/>
    <col min="9480" max="9480" width="8.453125" style="89" customWidth="1"/>
    <col min="9481" max="9481" width="9.1796875" style="89" customWidth="1"/>
    <col min="9482" max="9482" width="19.1796875" style="89" customWidth="1"/>
    <col min="9483" max="9729" width="8.7265625" style="89"/>
    <col min="9730" max="9730" width="15.453125" style="89" customWidth="1"/>
    <col min="9731" max="9731" width="22.54296875" style="89" customWidth="1"/>
    <col min="9732" max="9732" width="10.1796875" style="89" customWidth="1"/>
    <col min="9733" max="9733" width="7.81640625" style="89" customWidth="1"/>
    <col min="9734" max="9734" width="7.453125" style="89" customWidth="1"/>
    <col min="9735" max="9735" width="7.54296875" style="89" customWidth="1"/>
    <col min="9736" max="9736" width="8.453125" style="89" customWidth="1"/>
    <col min="9737" max="9737" width="9.1796875" style="89" customWidth="1"/>
    <col min="9738" max="9738" width="19.1796875" style="89" customWidth="1"/>
    <col min="9739" max="9985" width="8.7265625" style="89"/>
    <col min="9986" max="9986" width="15.453125" style="89" customWidth="1"/>
    <col min="9987" max="9987" width="22.54296875" style="89" customWidth="1"/>
    <col min="9988" max="9988" width="10.1796875" style="89" customWidth="1"/>
    <col min="9989" max="9989" width="7.81640625" style="89" customWidth="1"/>
    <col min="9990" max="9990" width="7.453125" style="89" customWidth="1"/>
    <col min="9991" max="9991" width="7.54296875" style="89" customWidth="1"/>
    <col min="9992" max="9992" width="8.453125" style="89" customWidth="1"/>
    <col min="9993" max="9993" width="9.1796875" style="89" customWidth="1"/>
    <col min="9994" max="9994" width="19.1796875" style="89" customWidth="1"/>
    <col min="9995" max="10241" width="8.7265625" style="89"/>
    <col min="10242" max="10242" width="15.453125" style="89" customWidth="1"/>
    <col min="10243" max="10243" width="22.54296875" style="89" customWidth="1"/>
    <col min="10244" max="10244" width="10.1796875" style="89" customWidth="1"/>
    <col min="10245" max="10245" width="7.81640625" style="89" customWidth="1"/>
    <col min="10246" max="10246" width="7.453125" style="89" customWidth="1"/>
    <col min="10247" max="10247" width="7.54296875" style="89" customWidth="1"/>
    <col min="10248" max="10248" width="8.453125" style="89" customWidth="1"/>
    <col min="10249" max="10249" width="9.1796875" style="89" customWidth="1"/>
    <col min="10250" max="10250" width="19.1796875" style="89" customWidth="1"/>
    <col min="10251" max="10497" width="8.7265625" style="89"/>
    <col min="10498" max="10498" width="15.453125" style="89" customWidth="1"/>
    <col min="10499" max="10499" width="22.54296875" style="89" customWidth="1"/>
    <col min="10500" max="10500" width="10.1796875" style="89" customWidth="1"/>
    <col min="10501" max="10501" width="7.81640625" style="89" customWidth="1"/>
    <col min="10502" max="10502" width="7.453125" style="89" customWidth="1"/>
    <col min="10503" max="10503" width="7.54296875" style="89" customWidth="1"/>
    <col min="10504" max="10504" width="8.453125" style="89" customWidth="1"/>
    <col min="10505" max="10505" width="9.1796875" style="89" customWidth="1"/>
    <col min="10506" max="10506" width="19.1796875" style="89" customWidth="1"/>
    <col min="10507" max="10753" width="8.7265625" style="89"/>
    <col min="10754" max="10754" width="15.453125" style="89" customWidth="1"/>
    <col min="10755" max="10755" width="22.54296875" style="89" customWidth="1"/>
    <col min="10756" max="10756" width="10.1796875" style="89" customWidth="1"/>
    <col min="10757" max="10757" width="7.81640625" style="89" customWidth="1"/>
    <col min="10758" max="10758" width="7.453125" style="89" customWidth="1"/>
    <col min="10759" max="10759" width="7.54296875" style="89" customWidth="1"/>
    <col min="10760" max="10760" width="8.453125" style="89" customWidth="1"/>
    <col min="10761" max="10761" width="9.1796875" style="89" customWidth="1"/>
    <col min="10762" max="10762" width="19.1796875" style="89" customWidth="1"/>
    <col min="10763" max="11009" width="8.7265625" style="89"/>
    <col min="11010" max="11010" width="15.453125" style="89" customWidth="1"/>
    <col min="11011" max="11011" width="22.54296875" style="89" customWidth="1"/>
    <col min="11012" max="11012" width="10.1796875" style="89" customWidth="1"/>
    <col min="11013" max="11013" width="7.81640625" style="89" customWidth="1"/>
    <col min="11014" max="11014" width="7.453125" style="89" customWidth="1"/>
    <col min="11015" max="11015" width="7.54296875" style="89" customWidth="1"/>
    <col min="11016" max="11016" width="8.453125" style="89" customWidth="1"/>
    <col min="11017" max="11017" width="9.1796875" style="89" customWidth="1"/>
    <col min="11018" max="11018" width="19.1796875" style="89" customWidth="1"/>
    <col min="11019" max="11265" width="8.7265625" style="89"/>
    <col min="11266" max="11266" width="15.453125" style="89" customWidth="1"/>
    <col min="11267" max="11267" width="22.54296875" style="89" customWidth="1"/>
    <col min="11268" max="11268" width="10.1796875" style="89" customWidth="1"/>
    <col min="11269" max="11269" width="7.81640625" style="89" customWidth="1"/>
    <col min="11270" max="11270" width="7.453125" style="89" customWidth="1"/>
    <col min="11271" max="11271" width="7.54296875" style="89" customWidth="1"/>
    <col min="11272" max="11272" width="8.453125" style="89" customWidth="1"/>
    <col min="11273" max="11273" width="9.1796875" style="89" customWidth="1"/>
    <col min="11274" max="11274" width="19.1796875" style="89" customWidth="1"/>
    <col min="11275" max="11521" width="8.7265625" style="89"/>
    <col min="11522" max="11522" width="15.453125" style="89" customWidth="1"/>
    <col min="11523" max="11523" width="22.54296875" style="89" customWidth="1"/>
    <col min="11524" max="11524" width="10.1796875" style="89" customWidth="1"/>
    <col min="11525" max="11525" width="7.81640625" style="89" customWidth="1"/>
    <col min="11526" max="11526" width="7.453125" style="89" customWidth="1"/>
    <col min="11527" max="11527" width="7.54296875" style="89" customWidth="1"/>
    <col min="11528" max="11528" width="8.453125" style="89" customWidth="1"/>
    <col min="11529" max="11529" width="9.1796875" style="89" customWidth="1"/>
    <col min="11530" max="11530" width="19.1796875" style="89" customWidth="1"/>
    <col min="11531" max="11777" width="8.7265625" style="89"/>
    <col min="11778" max="11778" width="15.453125" style="89" customWidth="1"/>
    <col min="11779" max="11779" width="22.54296875" style="89" customWidth="1"/>
    <col min="11780" max="11780" width="10.1796875" style="89" customWidth="1"/>
    <col min="11781" max="11781" width="7.81640625" style="89" customWidth="1"/>
    <col min="11782" max="11782" width="7.453125" style="89" customWidth="1"/>
    <col min="11783" max="11783" width="7.54296875" style="89" customWidth="1"/>
    <col min="11784" max="11784" width="8.453125" style="89" customWidth="1"/>
    <col min="11785" max="11785" width="9.1796875" style="89" customWidth="1"/>
    <col min="11786" max="11786" width="19.1796875" style="89" customWidth="1"/>
    <col min="11787" max="12033" width="8.7265625" style="89"/>
    <col min="12034" max="12034" width="15.453125" style="89" customWidth="1"/>
    <col min="12035" max="12035" width="22.54296875" style="89" customWidth="1"/>
    <col min="12036" max="12036" width="10.1796875" style="89" customWidth="1"/>
    <col min="12037" max="12037" width="7.81640625" style="89" customWidth="1"/>
    <col min="12038" max="12038" width="7.453125" style="89" customWidth="1"/>
    <col min="12039" max="12039" width="7.54296875" style="89" customWidth="1"/>
    <col min="12040" max="12040" width="8.453125" style="89" customWidth="1"/>
    <col min="12041" max="12041" width="9.1796875" style="89" customWidth="1"/>
    <col min="12042" max="12042" width="19.1796875" style="89" customWidth="1"/>
    <col min="12043" max="12289" width="8.7265625" style="89"/>
    <col min="12290" max="12290" width="15.453125" style="89" customWidth="1"/>
    <col min="12291" max="12291" width="22.54296875" style="89" customWidth="1"/>
    <col min="12292" max="12292" width="10.1796875" style="89" customWidth="1"/>
    <col min="12293" max="12293" width="7.81640625" style="89" customWidth="1"/>
    <col min="12294" max="12294" width="7.453125" style="89" customWidth="1"/>
    <col min="12295" max="12295" width="7.54296875" style="89" customWidth="1"/>
    <col min="12296" max="12296" width="8.453125" style="89" customWidth="1"/>
    <col min="12297" max="12297" width="9.1796875" style="89" customWidth="1"/>
    <col min="12298" max="12298" width="19.1796875" style="89" customWidth="1"/>
    <col min="12299" max="12545" width="8.7265625" style="89"/>
    <col min="12546" max="12546" width="15.453125" style="89" customWidth="1"/>
    <col min="12547" max="12547" width="22.54296875" style="89" customWidth="1"/>
    <col min="12548" max="12548" width="10.1796875" style="89" customWidth="1"/>
    <col min="12549" max="12549" width="7.81640625" style="89" customWidth="1"/>
    <col min="12550" max="12550" width="7.453125" style="89" customWidth="1"/>
    <col min="12551" max="12551" width="7.54296875" style="89" customWidth="1"/>
    <col min="12552" max="12552" width="8.453125" style="89" customWidth="1"/>
    <col min="12553" max="12553" width="9.1796875" style="89" customWidth="1"/>
    <col min="12554" max="12554" width="19.1796875" style="89" customWidth="1"/>
    <col min="12555" max="12801" width="8.7265625" style="89"/>
    <col min="12802" max="12802" width="15.453125" style="89" customWidth="1"/>
    <col min="12803" max="12803" width="22.54296875" style="89" customWidth="1"/>
    <col min="12804" max="12804" width="10.1796875" style="89" customWidth="1"/>
    <col min="12805" max="12805" width="7.81640625" style="89" customWidth="1"/>
    <col min="12806" max="12806" width="7.453125" style="89" customWidth="1"/>
    <col min="12807" max="12807" width="7.54296875" style="89" customWidth="1"/>
    <col min="12808" max="12808" width="8.453125" style="89" customWidth="1"/>
    <col min="12809" max="12809" width="9.1796875" style="89" customWidth="1"/>
    <col min="12810" max="12810" width="19.1796875" style="89" customWidth="1"/>
    <col min="12811" max="13057" width="8.7265625" style="89"/>
    <col min="13058" max="13058" width="15.453125" style="89" customWidth="1"/>
    <col min="13059" max="13059" width="22.54296875" style="89" customWidth="1"/>
    <col min="13060" max="13060" width="10.1796875" style="89" customWidth="1"/>
    <col min="13061" max="13061" width="7.81640625" style="89" customWidth="1"/>
    <col min="13062" max="13062" width="7.453125" style="89" customWidth="1"/>
    <col min="13063" max="13063" width="7.54296875" style="89" customWidth="1"/>
    <col min="13064" max="13064" width="8.453125" style="89" customWidth="1"/>
    <col min="13065" max="13065" width="9.1796875" style="89" customWidth="1"/>
    <col min="13066" max="13066" width="19.1796875" style="89" customWidth="1"/>
    <col min="13067" max="13313" width="8.7265625" style="89"/>
    <col min="13314" max="13314" width="15.453125" style="89" customWidth="1"/>
    <col min="13315" max="13315" width="22.54296875" style="89" customWidth="1"/>
    <col min="13316" max="13316" width="10.1796875" style="89" customWidth="1"/>
    <col min="13317" max="13317" width="7.81640625" style="89" customWidth="1"/>
    <col min="13318" max="13318" width="7.453125" style="89" customWidth="1"/>
    <col min="13319" max="13319" width="7.54296875" style="89" customWidth="1"/>
    <col min="13320" max="13320" width="8.453125" style="89" customWidth="1"/>
    <col min="13321" max="13321" width="9.1796875" style="89" customWidth="1"/>
    <col min="13322" max="13322" width="19.1796875" style="89" customWidth="1"/>
    <col min="13323" max="13569" width="8.7265625" style="89"/>
    <col min="13570" max="13570" width="15.453125" style="89" customWidth="1"/>
    <col min="13571" max="13571" width="22.54296875" style="89" customWidth="1"/>
    <col min="13572" max="13572" width="10.1796875" style="89" customWidth="1"/>
    <col min="13573" max="13573" width="7.81640625" style="89" customWidth="1"/>
    <col min="13574" max="13574" width="7.453125" style="89" customWidth="1"/>
    <col min="13575" max="13575" width="7.54296875" style="89" customWidth="1"/>
    <col min="13576" max="13576" width="8.453125" style="89" customWidth="1"/>
    <col min="13577" max="13577" width="9.1796875" style="89" customWidth="1"/>
    <col min="13578" max="13578" width="19.1796875" style="89" customWidth="1"/>
    <col min="13579" max="13825" width="8.7265625" style="89"/>
    <col min="13826" max="13826" width="15.453125" style="89" customWidth="1"/>
    <col min="13827" max="13827" width="22.54296875" style="89" customWidth="1"/>
    <col min="13828" max="13828" width="10.1796875" style="89" customWidth="1"/>
    <col min="13829" max="13829" width="7.81640625" style="89" customWidth="1"/>
    <col min="13830" max="13830" width="7.453125" style="89" customWidth="1"/>
    <col min="13831" max="13831" width="7.54296875" style="89" customWidth="1"/>
    <col min="13832" max="13832" width="8.453125" style="89" customWidth="1"/>
    <col min="13833" max="13833" width="9.1796875" style="89" customWidth="1"/>
    <col min="13834" max="13834" width="19.1796875" style="89" customWidth="1"/>
    <col min="13835" max="14081" width="8.7265625" style="89"/>
    <col min="14082" max="14082" width="15.453125" style="89" customWidth="1"/>
    <col min="14083" max="14083" width="22.54296875" style="89" customWidth="1"/>
    <col min="14084" max="14084" width="10.1796875" style="89" customWidth="1"/>
    <col min="14085" max="14085" width="7.81640625" style="89" customWidth="1"/>
    <col min="14086" max="14086" width="7.453125" style="89" customWidth="1"/>
    <col min="14087" max="14087" width="7.54296875" style="89" customWidth="1"/>
    <col min="14088" max="14088" width="8.453125" style="89" customWidth="1"/>
    <col min="14089" max="14089" width="9.1796875" style="89" customWidth="1"/>
    <col min="14090" max="14090" width="19.1796875" style="89" customWidth="1"/>
    <col min="14091" max="14337" width="8.7265625" style="89"/>
    <col min="14338" max="14338" width="15.453125" style="89" customWidth="1"/>
    <col min="14339" max="14339" width="22.54296875" style="89" customWidth="1"/>
    <col min="14340" max="14340" width="10.1796875" style="89" customWidth="1"/>
    <col min="14341" max="14341" width="7.81640625" style="89" customWidth="1"/>
    <col min="14342" max="14342" width="7.453125" style="89" customWidth="1"/>
    <col min="14343" max="14343" width="7.54296875" style="89" customWidth="1"/>
    <col min="14344" max="14344" width="8.453125" style="89" customWidth="1"/>
    <col min="14345" max="14345" width="9.1796875" style="89" customWidth="1"/>
    <col min="14346" max="14346" width="19.1796875" style="89" customWidth="1"/>
    <col min="14347" max="14593" width="8.7265625" style="89"/>
    <col min="14594" max="14594" width="15.453125" style="89" customWidth="1"/>
    <col min="14595" max="14595" width="22.54296875" style="89" customWidth="1"/>
    <col min="14596" max="14596" width="10.1796875" style="89" customWidth="1"/>
    <col min="14597" max="14597" width="7.81640625" style="89" customWidth="1"/>
    <col min="14598" max="14598" width="7.453125" style="89" customWidth="1"/>
    <col min="14599" max="14599" width="7.54296875" style="89" customWidth="1"/>
    <col min="14600" max="14600" width="8.453125" style="89" customWidth="1"/>
    <col min="14601" max="14601" width="9.1796875" style="89" customWidth="1"/>
    <col min="14602" max="14602" width="19.1796875" style="89" customWidth="1"/>
    <col min="14603" max="14849" width="8.7265625" style="89"/>
    <col min="14850" max="14850" width="15.453125" style="89" customWidth="1"/>
    <col min="14851" max="14851" width="22.54296875" style="89" customWidth="1"/>
    <col min="14852" max="14852" width="10.1796875" style="89" customWidth="1"/>
    <col min="14853" max="14853" width="7.81640625" style="89" customWidth="1"/>
    <col min="14854" max="14854" width="7.453125" style="89" customWidth="1"/>
    <col min="14855" max="14855" width="7.54296875" style="89" customWidth="1"/>
    <col min="14856" max="14856" width="8.453125" style="89" customWidth="1"/>
    <col min="14857" max="14857" width="9.1796875" style="89" customWidth="1"/>
    <col min="14858" max="14858" width="19.1796875" style="89" customWidth="1"/>
    <col min="14859" max="15105" width="8.7265625" style="89"/>
    <col min="15106" max="15106" width="15.453125" style="89" customWidth="1"/>
    <col min="15107" max="15107" width="22.54296875" style="89" customWidth="1"/>
    <col min="15108" max="15108" width="10.1796875" style="89" customWidth="1"/>
    <col min="15109" max="15109" width="7.81640625" style="89" customWidth="1"/>
    <col min="15110" max="15110" width="7.453125" style="89" customWidth="1"/>
    <col min="15111" max="15111" width="7.54296875" style="89" customWidth="1"/>
    <col min="15112" max="15112" width="8.453125" style="89" customWidth="1"/>
    <col min="15113" max="15113" width="9.1796875" style="89" customWidth="1"/>
    <col min="15114" max="15114" width="19.1796875" style="89" customWidth="1"/>
    <col min="15115" max="15361" width="8.7265625" style="89"/>
    <col min="15362" max="15362" width="15.453125" style="89" customWidth="1"/>
    <col min="15363" max="15363" width="22.54296875" style="89" customWidth="1"/>
    <col min="15364" max="15364" width="10.1796875" style="89" customWidth="1"/>
    <col min="15365" max="15365" width="7.81640625" style="89" customWidth="1"/>
    <col min="15366" max="15366" width="7.453125" style="89" customWidth="1"/>
    <col min="15367" max="15367" width="7.54296875" style="89" customWidth="1"/>
    <col min="15368" max="15368" width="8.453125" style="89" customWidth="1"/>
    <col min="15369" max="15369" width="9.1796875" style="89" customWidth="1"/>
    <col min="15370" max="15370" width="19.1796875" style="89" customWidth="1"/>
    <col min="15371" max="15617" width="8.7265625" style="89"/>
    <col min="15618" max="15618" width="15.453125" style="89" customWidth="1"/>
    <col min="15619" max="15619" width="22.54296875" style="89" customWidth="1"/>
    <col min="15620" max="15620" width="10.1796875" style="89" customWidth="1"/>
    <col min="15621" max="15621" width="7.81640625" style="89" customWidth="1"/>
    <col min="15622" max="15622" width="7.453125" style="89" customWidth="1"/>
    <col min="15623" max="15623" width="7.54296875" style="89" customWidth="1"/>
    <col min="15624" max="15624" width="8.453125" style="89" customWidth="1"/>
    <col min="15625" max="15625" width="9.1796875" style="89" customWidth="1"/>
    <col min="15626" max="15626" width="19.1796875" style="89" customWidth="1"/>
    <col min="15627" max="15873" width="8.7265625" style="89"/>
    <col min="15874" max="15874" width="15.453125" style="89" customWidth="1"/>
    <col min="15875" max="15875" width="22.54296875" style="89" customWidth="1"/>
    <col min="15876" max="15876" width="10.1796875" style="89" customWidth="1"/>
    <col min="15877" max="15877" width="7.81640625" style="89" customWidth="1"/>
    <col min="15878" max="15878" width="7.453125" style="89" customWidth="1"/>
    <col min="15879" max="15879" width="7.54296875" style="89" customWidth="1"/>
    <col min="15880" max="15880" width="8.453125" style="89" customWidth="1"/>
    <col min="15881" max="15881" width="9.1796875" style="89" customWidth="1"/>
    <col min="15882" max="15882" width="19.1796875" style="89" customWidth="1"/>
    <col min="15883" max="16129" width="8.7265625" style="89"/>
    <col min="16130" max="16130" width="15.453125" style="89" customWidth="1"/>
    <col min="16131" max="16131" width="22.54296875" style="89" customWidth="1"/>
    <col min="16132" max="16132" width="10.1796875" style="89" customWidth="1"/>
    <col min="16133" max="16133" width="7.81640625" style="89" customWidth="1"/>
    <col min="16134" max="16134" width="7.453125" style="89" customWidth="1"/>
    <col min="16135" max="16135" width="7.54296875" style="89" customWidth="1"/>
    <col min="16136" max="16136" width="8.453125" style="89" customWidth="1"/>
    <col min="16137" max="16137" width="9.1796875" style="89" customWidth="1"/>
    <col min="16138" max="16138" width="19.1796875" style="89" customWidth="1"/>
    <col min="16139" max="16384" width="8.7265625" style="89"/>
  </cols>
  <sheetData>
    <row r="1" spans="1:11" s="82" customFormat="1" ht="18.5" thickBot="1" x14ac:dyDescent="0.45">
      <c r="A1" s="327" t="s">
        <v>359</v>
      </c>
      <c r="B1" s="328"/>
      <c r="C1" s="328"/>
      <c r="D1" s="329" t="s">
        <v>254</v>
      </c>
      <c r="E1" s="329"/>
      <c r="F1" s="330"/>
      <c r="G1" s="330"/>
      <c r="H1" s="330" t="s">
        <v>255</v>
      </c>
      <c r="I1" s="331"/>
    </row>
    <row r="2" spans="1:11" ht="13" x14ac:dyDescent="0.3">
      <c r="A2" s="83" t="s">
        <v>54</v>
      </c>
      <c r="B2" s="84">
        <v>80</v>
      </c>
      <c r="C2" s="199"/>
      <c r="D2" s="85" t="s">
        <v>55</v>
      </c>
      <c r="E2" s="85"/>
      <c r="F2" s="86"/>
      <c r="G2" s="87" t="s">
        <v>56</v>
      </c>
      <c r="H2" s="87" t="s">
        <v>57</v>
      </c>
      <c r="I2" s="88"/>
    </row>
    <row r="3" spans="1:11" ht="13" x14ac:dyDescent="0.3">
      <c r="A3" s="83" t="s">
        <v>54</v>
      </c>
      <c r="B3" s="84">
        <v>62</v>
      </c>
      <c r="C3" s="84"/>
      <c r="D3" s="85" t="s">
        <v>59</v>
      </c>
      <c r="E3" s="85"/>
      <c r="F3" s="85"/>
      <c r="G3" s="87" t="s">
        <v>60</v>
      </c>
      <c r="H3" s="87" t="s">
        <v>61</v>
      </c>
      <c r="I3" s="88"/>
    </row>
    <row r="4" spans="1:11" ht="13.5" thickBot="1" x14ac:dyDescent="0.35">
      <c r="A4" s="90" t="s">
        <v>58</v>
      </c>
      <c r="B4" s="91">
        <v>100</v>
      </c>
      <c r="C4" s="91"/>
      <c r="D4" s="92" t="s">
        <v>59</v>
      </c>
      <c r="E4" s="92"/>
      <c r="F4" s="92"/>
      <c r="G4" s="93" t="s">
        <v>62</v>
      </c>
      <c r="H4" s="93" t="s">
        <v>63</v>
      </c>
      <c r="I4" s="94"/>
    </row>
    <row r="5" spans="1:11" ht="13.5" thickBot="1" x14ac:dyDescent="0.35">
      <c r="A5" s="95" t="s">
        <v>64</v>
      </c>
      <c r="B5" s="96" t="s">
        <v>65</v>
      </c>
      <c r="C5" s="96"/>
      <c r="D5" s="96" t="s">
        <v>66</v>
      </c>
      <c r="E5" s="97"/>
      <c r="F5" s="96"/>
      <c r="G5" s="96" t="s">
        <v>67</v>
      </c>
      <c r="H5" s="96" t="s">
        <v>68</v>
      </c>
      <c r="I5" s="98"/>
    </row>
    <row r="6" spans="1:11" ht="13.5" thickBot="1" x14ac:dyDescent="0.35">
      <c r="A6" s="99" t="s">
        <v>256</v>
      </c>
      <c r="B6" s="97"/>
      <c r="C6" s="97"/>
      <c r="D6" s="100"/>
      <c r="E6" s="100"/>
      <c r="F6" s="97"/>
      <c r="G6" s="100"/>
      <c r="H6" s="101"/>
      <c r="I6" s="102"/>
    </row>
    <row r="7" spans="1:11" ht="13" thickBot="1" x14ac:dyDescent="0.3">
      <c r="A7" s="103" t="s">
        <v>17</v>
      </c>
      <c r="B7" s="104" t="s">
        <v>69</v>
      </c>
      <c r="C7" s="104"/>
      <c r="D7" s="104" t="s">
        <v>301</v>
      </c>
      <c r="E7" s="105"/>
      <c r="F7" s="104"/>
      <c r="G7" s="106">
        <v>0.58333333333333337</v>
      </c>
      <c r="H7" s="106">
        <v>0.66666666666666663</v>
      </c>
      <c r="I7" s="107"/>
    </row>
    <row r="8" spans="1:11" ht="13" x14ac:dyDescent="0.3">
      <c r="A8" s="339" t="s">
        <v>70</v>
      </c>
      <c r="B8" s="341" t="s">
        <v>71</v>
      </c>
      <c r="C8" s="313"/>
      <c r="D8" s="108"/>
      <c r="E8" s="108"/>
      <c r="F8" s="343" t="s">
        <v>72</v>
      </c>
      <c r="G8" s="343"/>
      <c r="H8" s="343" t="s">
        <v>73</v>
      </c>
      <c r="I8" s="344"/>
      <c r="J8" s="345" t="s">
        <v>74</v>
      </c>
      <c r="K8" s="344"/>
    </row>
    <row r="9" spans="1:11" ht="13.5" thickBot="1" x14ac:dyDescent="0.35">
      <c r="A9" s="340"/>
      <c r="B9" s="342"/>
      <c r="C9" s="314"/>
      <c r="D9" s="109" t="s">
        <v>75</v>
      </c>
      <c r="E9" s="109" t="s">
        <v>76</v>
      </c>
      <c r="F9" s="110" t="s">
        <v>77</v>
      </c>
      <c r="G9" s="110" t="s">
        <v>78</v>
      </c>
      <c r="H9" s="110" t="s">
        <v>79</v>
      </c>
      <c r="I9" s="111" t="s">
        <v>80</v>
      </c>
      <c r="J9" s="112" t="s">
        <v>81</v>
      </c>
      <c r="K9" s="111" t="s">
        <v>73</v>
      </c>
    </row>
    <row r="10" spans="1:11" ht="13.5" thickBot="1" x14ac:dyDescent="0.35">
      <c r="A10" s="99" t="s">
        <v>303</v>
      </c>
      <c r="B10" s="97"/>
      <c r="C10" s="257" t="s">
        <v>315</v>
      </c>
      <c r="D10" s="100"/>
      <c r="E10" s="113">
        <f>SUM(E13:E27)</f>
        <v>14.5</v>
      </c>
      <c r="F10" s="97"/>
      <c r="G10" s="100"/>
      <c r="H10" s="101"/>
      <c r="I10" s="102"/>
      <c r="J10" s="112"/>
      <c r="K10" s="111"/>
    </row>
    <row r="11" spans="1:11" ht="13" thickBot="1" x14ac:dyDescent="0.3">
      <c r="A11" s="114" t="s">
        <v>258</v>
      </c>
      <c r="B11" s="115"/>
      <c r="C11" s="115"/>
      <c r="D11" s="104"/>
      <c r="E11" s="104"/>
      <c r="F11" s="104"/>
      <c r="G11" s="104"/>
      <c r="H11" s="104"/>
      <c r="I11" s="292"/>
      <c r="J11" s="103"/>
      <c r="K11" s="107"/>
    </row>
    <row r="12" spans="1:11" s="126" customFormat="1" ht="13" x14ac:dyDescent="0.3">
      <c r="A12" s="83" t="s">
        <v>302</v>
      </c>
      <c r="B12" s="252" t="s">
        <v>82</v>
      </c>
      <c r="C12" s="248"/>
      <c r="D12" s="147">
        <v>80.900000000000006</v>
      </c>
      <c r="E12" s="147"/>
      <c r="F12" s="147"/>
      <c r="G12" s="147"/>
      <c r="H12" s="147"/>
      <c r="I12" s="263">
        <v>0.44097222222222227</v>
      </c>
      <c r="J12" s="256">
        <v>0.41666666666666669</v>
      </c>
      <c r="K12" s="117"/>
    </row>
    <row r="13" spans="1:11" s="126" customFormat="1" ht="25" x14ac:dyDescent="0.25">
      <c r="A13" s="118"/>
      <c r="B13" s="252" t="s">
        <v>259</v>
      </c>
      <c r="C13" s="245"/>
      <c r="D13" s="147">
        <v>79.8</v>
      </c>
      <c r="E13" s="119">
        <f t="shared" ref="E13:E27" si="0">(D12-D13)</f>
        <v>1.1000000000000085</v>
      </c>
      <c r="F13" s="120" t="str">
        <f>TEXT(E13/$B$4,"h:mm")</f>
        <v>0:15</v>
      </c>
      <c r="G13" s="121">
        <v>1.3888888888888888E-2</v>
      </c>
      <c r="H13" s="121">
        <f>I12+F13</f>
        <v>0.45138888888888895</v>
      </c>
      <c r="I13" s="122">
        <f>(H13+G13)</f>
        <v>0.46527777777777785</v>
      </c>
      <c r="J13" s="146"/>
      <c r="K13" s="209"/>
    </row>
    <row r="14" spans="1:11" s="126" customFormat="1" ht="13" x14ac:dyDescent="0.25">
      <c r="A14" s="83"/>
      <c r="B14" s="252" t="s">
        <v>260</v>
      </c>
      <c r="C14" s="245"/>
      <c r="D14" s="119">
        <v>79.5</v>
      </c>
      <c r="E14" s="119">
        <f t="shared" si="0"/>
        <v>0.29999999999999716</v>
      </c>
      <c r="F14" s="120" t="str">
        <f t="shared" ref="F14:F15" si="1">TEXT(E14/$B$4,"h:mm")</f>
        <v>0:04</v>
      </c>
      <c r="G14" s="121"/>
      <c r="H14" s="121">
        <f t="shared" ref="H14:H27" si="2">I13+F14</f>
        <v>0.46805555555555561</v>
      </c>
      <c r="I14" s="122">
        <f t="shared" ref="I14:I26" si="3">(H14+G14)</f>
        <v>0.46805555555555561</v>
      </c>
      <c r="J14" s="146" t="s">
        <v>345</v>
      </c>
      <c r="K14" s="209"/>
    </row>
    <row r="15" spans="1:11" s="126" customFormat="1" ht="25" x14ac:dyDescent="0.25">
      <c r="A15" s="83"/>
      <c r="B15" s="252" t="s">
        <v>292</v>
      </c>
      <c r="C15" s="245"/>
      <c r="D15" s="119">
        <v>78.3</v>
      </c>
      <c r="E15" s="119">
        <f t="shared" si="0"/>
        <v>1.2000000000000028</v>
      </c>
      <c r="F15" s="120" t="str">
        <f t="shared" si="1"/>
        <v>0:17</v>
      </c>
      <c r="G15" s="121"/>
      <c r="H15" s="121">
        <f t="shared" si="2"/>
        <v>0.47986111111111118</v>
      </c>
      <c r="I15" s="122">
        <f t="shared" si="3"/>
        <v>0.47986111111111118</v>
      </c>
      <c r="J15" s="146" t="s">
        <v>344</v>
      </c>
      <c r="K15" s="209"/>
    </row>
    <row r="16" spans="1:11" s="126" customFormat="1" ht="13" x14ac:dyDescent="0.25">
      <c r="A16" s="83"/>
      <c r="B16" s="252" t="s">
        <v>293</v>
      </c>
      <c r="C16" s="245"/>
      <c r="D16" s="119">
        <v>77.8</v>
      </c>
      <c r="E16" s="119">
        <f t="shared" si="0"/>
        <v>0.5</v>
      </c>
      <c r="F16" s="120" t="str">
        <f t="shared" ref="F16:F22" si="4">TEXT(E16/$B$3,"h:mm")</f>
        <v>0:11</v>
      </c>
      <c r="G16" s="121"/>
      <c r="H16" s="121">
        <f t="shared" si="2"/>
        <v>0.48750000000000004</v>
      </c>
      <c r="I16" s="122">
        <f t="shared" si="3"/>
        <v>0.48750000000000004</v>
      </c>
      <c r="J16" s="146"/>
      <c r="K16" s="209"/>
    </row>
    <row r="17" spans="1:16" s="126" customFormat="1" ht="13" x14ac:dyDescent="0.3">
      <c r="A17" s="83"/>
      <c r="B17" s="253" t="s">
        <v>294</v>
      </c>
      <c r="C17" s="245"/>
      <c r="D17" s="119">
        <v>77.3</v>
      </c>
      <c r="E17" s="119">
        <f t="shared" si="0"/>
        <v>0.5</v>
      </c>
      <c r="F17" s="120" t="str">
        <f>TEXT(E17/$B$3,"h:mm")</f>
        <v>0:11</v>
      </c>
      <c r="G17" s="121"/>
      <c r="H17" s="121">
        <f t="shared" si="2"/>
        <v>0.49513888888888891</v>
      </c>
      <c r="I17" s="122">
        <f t="shared" si="3"/>
        <v>0.49513888888888891</v>
      </c>
      <c r="J17" s="146"/>
      <c r="K17" s="209"/>
    </row>
    <row r="18" spans="1:16" s="126" customFormat="1" ht="13" x14ac:dyDescent="0.25">
      <c r="A18" s="83"/>
      <c r="B18" s="252" t="s">
        <v>295</v>
      </c>
      <c r="C18" s="245"/>
      <c r="D18" s="119">
        <v>75.8</v>
      </c>
      <c r="E18" s="119">
        <f t="shared" si="0"/>
        <v>1.5</v>
      </c>
      <c r="F18" s="120" t="str">
        <f t="shared" si="4"/>
        <v>0:34</v>
      </c>
      <c r="G18" s="121"/>
      <c r="H18" s="121">
        <f t="shared" si="2"/>
        <v>0.51875000000000004</v>
      </c>
      <c r="I18" s="122">
        <f t="shared" si="3"/>
        <v>0.51875000000000004</v>
      </c>
      <c r="J18" s="146"/>
      <c r="K18" s="209"/>
    </row>
    <row r="19" spans="1:16" s="126" customFormat="1" ht="13" x14ac:dyDescent="0.3">
      <c r="A19" s="83"/>
      <c r="B19" s="253" t="s">
        <v>296</v>
      </c>
      <c r="C19" s="245"/>
      <c r="D19" s="119">
        <v>74.7</v>
      </c>
      <c r="E19" s="119">
        <f t="shared" si="0"/>
        <v>1.0999999999999943</v>
      </c>
      <c r="F19" s="120" t="str">
        <f t="shared" si="4"/>
        <v>0:25</v>
      </c>
      <c r="G19" s="121"/>
      <c r="H19" s="121">
        <f t="shared" si="2"/>
        <v>0.5361111111111112</v>
      </c>
      <c r="I19" s="122">
        <f t="shared" si="3"/>
        <v>0.5361111111111112</v>
      </c>
      <c r="J19" s="146"/>
      <c r="K19" s="209"/>
    </row>
    <row r="20" spans="1:16" s="126" customFormat="1" ht="13" x14ac:dyDescent="0.25">
      <c r="A20" s="83"/>
      <c r="B20" s="252" t="s">
        <v>297</v>
      </c>
      <c r="C20" s="245"/>
      <c r="D20" s="119">
        <v>73.8</v>
      </c>
      <c r="E20" s="119">
        <f t="shared" si="0"/>
        <v>0.90000000000000568</v>
      </c>
      <c r="F20" s="120" t="str">
        <f t="shared" si="4"/>
        <v>0:20</v>
      </c>
      <c r="G20" s="121"/>
      <c r="H20" s="121">
        <f t="shared" si="2"/>
        <v>0.55000000000000004</v>
      </c>
      <c r="I20" s="122">
        <f t="shared" si="3"/>
        <v>0.55000000000000004</v>
      </c>
      <c r="J20" s="146"/>
      <c r="K20" s="209"/>
    </row>
    <row r="21" spans="1:16" s="126" customFormat="1" ht="28.4" customHeight="1" x14ac:dyDescent="0.25">
      <c r="A21" s="83"/>
      <c r="B21" s="252" t="s">
        <v>298</v>
      </c>
      <c r="C21" s="245"/>
      <c r="D21" s="119">
        <v>73.400000000000006</v>
      </c>
      <c r="E21" s="119">
        <f t="shared" si="0"/>
        <v>0.39999999999999147</v>
      </c>
      <c r="F21" s="120" t="str">
        <f t="shared" si="4"/>
        <v>0:09</v>
      </c>
      <c r="G21" s="121"/>
      <c r="H21" s="121">
        <f t="shared" si="2"/>
        <v>0.55625000000000002</v>
      </c>
      <c r="I21" s="122">
        <f t="shared" si="3"/>
        <v>0.55625000000000002</v>
      </c>
      <c r="J21" s="146"/>
      <c r="K21" s="209"/>
    </row>
    <row r="22" spans="1:16" s="126" customFormat="1" ht="26" x14ac:dyDescent="0.3">
      <c r="A22" s="83"/>
      <c r="B22" s="252" t="s">
        <v>354</v>
      </c>
      <c r="C22" s="245"/>
      <c r="D22" s="119">
        <v>73</v>
      </c>
      <c r="E22" s="119">
        <f t="shared" si="0"/>
        <v>0.40000000000000568</v>
      </c>
      <c r="F22" s="120" t="str">
        <f t="shared" si="4"/>
        <v>0:09</v>
      </c>
      <c r="G22" s="261">
        <v>5.2083333333333336E-2</v>
      </c>
      <c r="H22" s="121">
        <f t="shared" si="2"/>
        <v>0.5625</v>
      </c>
      <c r="I22" s="122">
        <f t="shared" si="3"/>
        <v>0.61458333333333337</v>
      </c>
      <c r="J22" s="146"/>
      <c r="K22" s="209"/>
    </row>
    <row r="23" spans="1:16" s="126" customFormat="1" ht="13" x14ac:dyDescent="0.3">
      <c r="A23" s="83"/>
      <c r="B23" s="253" t="s">
        <v>278</v>
      </c>
      <c r="C23" s="245"/>
      <c r="D23" s="119">
        <v>72.8</v>
      </c>
      <c r="E23" s="119">
        <f t="shared" si="0"/>
        <v>0.20000000000000284</v>
      </c>
      <c r="F23" s="120" t="str">
        <f>TEXT(E23/$B$2,"h:mm")</f>
        <v>0:03</v>
      </c>
      <c r="G23" s="121"/>
      <c r="H23" s="121">
        <f t="shared" si="2"/>
        <v>0.6166666666666667</v>
      </c>
      <c r="I23" s="122">
        <f t="shared" si="3"/>
        <v>0.6166666666666667</v>
      </c>
      <c r="J23" s="146" t="s">
        <v>314</v>
      </c>
      <c r="K23" s="209"/>
    </row>
    <row r="24" spans="1:16" s="126" customFormat="1" ht="13" x14ac:dyDescent="0.25">
      <c r="A24" s="83"/>
      <c r="B24" s="252" t="s">
        <v>269</v>
      </c>
      <c r="C24" s="245"/>
      <c r="D24" s="119">
        <v>72.5</v>
      </c>
      <c r="E24" s="119">
        <f t="shared" si="0"/>
        <v>0.29999999999999716</v>
      </c>
      <c r="F24" s="120" t="str">
        <f t="shared" ref="F24:F27" si="5">TEXT(E24/$B$2,"h:mm")</f>
        <v>0:05</v>
      </c>
      <c r="G24" s="121"/>
      <c r="H24" s="121">
        <f t="shared" si="2"/>
        <v>0.62013888888888891</v>
      </c>
      <c r="I24" s="122">
        <f t="shared" si="3"/>
        <v>0.62013888888888891</v>
      </c>
      <c r="J24" s="146"/>
      <c r="K24" s="209"/>
    </row>
    <row r="25" spans="1:16" s="126" customFormat="1" ht="13" x14ac:dyDescent="0.25">
      <c r="A25" s="83"/>
      <c r="B25" s="252" t="s">
        <v>299</v>
      </c>
      <c r="C25" s="245"/>
      <c r="D25" s="119">
        <v>72</v>
      </c>
      <c r="E25" s="119">
        <f t="shared" si="0"/>
        <v>0.5</v>
      </c>
      <c r="F25" s="120" t="str">
        <f t="shared" si="5"/>
        <v>0:09</v>
      </c>
      <c r="G25" s="121"/>
      <c r="H25" s="121">
        <f t="shared" si="2"/>
        <v>0.62638888888888888</v>
      </c>
      <c r="I25" s="122">
        <f t="shared" si="3"/>
        <v>0.62638888888888888</v>
      </c>
      <c r="J25" s="146"/>
      <c r="K25" s="209"/>
    </row>
    <row r="26" spans="1:16" s="126" customFormat="1" ht="13" x14ac:dyDescent="0.25">
      <c r="A26" s="83"/>
      <c r="B26" s="252" t="s">
        <v>280</v>
      </c>
      <c r="C26" s="245"/>
      <c r="D26" s="119">
        <v>66.7</v>
      </c>
      <c r="E26" s="119">
        <f t="shared" si="0"/>
        <v>5.2999999999999972</v>
      </c>
      <c r="F26" s="120" t="str">
        <f t="shared" si="5"/>
        <v>1:35</v>
      </c>
      <c r="G26" s="121"/>
      <c r="H26" s="121">
        <f t="shared" si="2"/>
        <v>0.69236111111111109</v>
      </c>
      <c r="I26" s="122">
        <f t="shared" si="3"/>
        <v>0.69236111111111109</v>
      </c>
      <c r="J26" s="256">
        <v>0.40625</v>
      </c>
      <c r="K26" s="209"/>
    </row>
    <row r="27" spans="1:16" s="126" customFormat="1" ht="26" thickBot="1" x14ac:dyDescent="0.35">
      <c r="A27" s="83" t="s">
        <v>301</v>
      </c>
      <c r="B27" s="252" t="s">
        <v>300</v>
      </c>
      <c r="C27" s="245"/>
      <c r="D27" s="119">
        <v>66.400000000000006</v>
      </c>
      <c r="E27" s="119">
        <f t="shared" si="0"/>
        <v>0.29999999999999716</v>
      </c>
      <c r="F27" s="120" t="str">
        <f t="shared" si="5"/>
        <v>0:05</v>
      </c>
      <c r="G27" s="121"/>
      <c r="H27" s="262">
        <f t="shared" si="2"/>
        <v>0.6958333333333333</v>
      </c>
      <c r="I27" s="122"/>
      <c r="J27" s="254"/>
      <c r="K27" s="255"/>
    </row>
    <row r="28" spans="1:16" ht="16" thickBot="1" x14ac:dyDescent="0.35">
      <c r="A28" s="99" t="s">
        <v>304</v>
      </c>
      <c r="B28" s="97"/>
      <c r="C28" s="257" t="s">
        <v>315</v>
      </c>
      <c r="D28" s="100"/>
      <c r="E28" s="113">
        <f>SUM(E29:E33)</f>
        <v>14.400000000000006</v>
      </c>
      <c r="F28" s="97"/>
      <c r="G28" s="100"/>
      <c r="H28" s="101"/>
      <c r="I28" s="102"/>
      <c r="J28" s="200"/>
      <c r="K28" s="201"/>
      <c r="N28" s="243"/>
      <c r="O28" s="236"/>
      <c r="P28" s="237"/>
    </row>
    <row r="29" spans="1:16" s="126" customFormat="1" ht="25.5" x14ac:dyDescent="0.3">
      <c r="A29" s="83" t="s">
        <v>301</v>
      </c>
      <c r="B29" s="252" t="s">
        <v>300</v>
      </c>
      <c r="C29" s="236"/>
      <c r="D29" s="119">
        <v>66.400000000000006</v>
      </c>
      <c r="E29" s="119"/>
      <c r="F29" s="120"/>
      <c r="G29" s="121"/>
      <c r="H29" s="121"/>
      <c r="I29" s="317">
        <v>0.51041666666666663</v>
      </c>
      <c r="J29" s="246" t="s">
        <v>346</v>
      </c>
      <c r="K29" s="315" t="s">
        <v>348</v>
      </c>
    </row>
    <row r="30" spans="1:16" s="126" customFormat="1" ht="15.5" x14ac:dyDescent="0.25">
      <c r="A30" s="83"/>
      <c r="B30" s="252" t="s">
        <v>271</v>
      </c>
      <c r="C30" s="236"/>
      <c r="D30" s="119">
        <v>63.8</v>
      </c>
      <c r="E30" s="119">
        <f t="shared" ref="E30:E33" si="6">(D29-D30)</f>
        <v>2.6000000000000085</v>
      </c>
      <c r="F30" s="120" t="str">
        <f>TEXT(E30/$B$3,"h:mm")</f>
        <v>1:00</v>
      </c>
      <c r="G30" s="121"/>
      <c r="H30" s="121">
        <f>I29+F30</f>
        <v>0.55208333333333326</v>
      </c>
      <c r="I30" s="121">
        <f>(H30+G30)</f>
        <v>0.55208333333333326</v>
      </c>
      <c r="J30" s="146" t="s">
        <v>310</v>
      </c>
      <c r="K30" s="209"/>
    </row>
    <row r="31" spans="1:16" s="126" customFormat="1" ht="26" x14ac:dyDescent="0.3">
      <c r="A31" s="83"/>
      <c r="B31" s="252" t="s">
        <v>82</v>
      </c>
      <c r="C31" s="236"/>
      <c r="D31" s="119">
        <v>54</v>
      </c>
      <c r="E31" s="119">
        <f t="shared" si="6"/>
        <v>9.7999999999999972</v>
      </c>
      <c r="F31" s="120" t="str">
        <f t="shared" ref="F31:F33" si="7">TEXT(E31/$B$3,"h:mm")</f>
        <v>3:47</v>
      </c>
      <c r="G31" s="121"/>
      <c r="H31" s="121">
        <f t="shared" ref="H31:H33" si="8">I30+F31</f>
        <v>0.70972222222222214</v>
      </c>
      <c r="I31" s="121">
        <f t="shared" ref="I31:I32" si="9">(H31+G31)</f>
        <v>0.70972222222222214</v>
      </c>
      <c r="J31" s="260" t="s">
        <v>319</v>
      </c>
      <c r="K31" s="316" t="s">
        <v>347</v>
      </c>
    </row>
    <row r="32" spans="1:16" s="126" customFormat="1" ht="15.5" x14ac:dyDescent="0.3">
      <c r="A32" s="83"/>
      <c r="B32" s="253" t="s">
        <v>281</v>
      </c>
      <c r="C32" s="236"/>
      <c r="D32" s="119">
        <v>53</v>
      </c>
      <c r="E32" s="119">
        <f t="shared" si="6"/>
        <v>1</v>
      </c>
      <c r="F32" s="120" t="str">
        <f t="shared" si="7"/>
        <v>0:23</v>
      </c>
      <c r="G32" s="121">
        <v>6.9444444444444441E-3</v>
      </c>
      <c r="H32" s="121">
        <f t="shared" si="8"/>
        <v>0.72569444444444442</v>
      </c>
      <c r="I32" s="121">
        <f t="shared" si="9"/>
        <v>0.73263888888888884</v>
      </c>
      <c r="J32" s="146"/>
      <c r="K32" s="209"/>
    </row>
    <row r="33" spans="1:16" s="126" customFormat="1" ht="40.75" customHeight="1" thickBot="1" x14ac:dyDescent="0.35">
      <c r="A33" s="83" t="s">
        <v>306</v>
      </c>
      <c r="B33" s="252" t="s">
        <v>350</v>
      </c>
      <c r="C33" s="239"/>
      <c r="D33" s="119">
        <v>52</v>
      </c>
      <c r="E33" s="119">
        <f t="shared" si="6"/>
        <v>1</v>
      </c>
      <c r="F33" s="120" t="str">
        <f t="shared" si="7"/>
        <v>0:23</v>
      </c>
      <c r="G33" s="121"/>
      <c r="H33" s="262">
        <f t="shared" si="8"/>
        <v>0.74861111111111112</v>
      </c>
      <c r="I33" s="262"/>
      <c r="J33" s="346" t="s">
        <v>349</v>
      </c>
      <c r="K33" s="347"/>
    </row>
    <row r="34" spans="1:16" s="126" customFormat="1" ht="16" thickBot="1" x14ac:dyDescent="0.3">
      <c r="A34" s="83" t="s">
        <v>301</v>
      </c>
      <c r="B34" s="252"/>
      <c r="C34" s="236"/>
      <c r="D34" s="119"/>
      <c r="E34" s="119"/>
      <c r="F34" s="120"/>
      <c r="G34" s="121"/>
      <c r="H34" s="121"/>
      <c r="I34" s="121"/>
      <c r="J34" s="254"/>
      <c r="K34" s="255"/>
    </row>
    <row r="35" spans="1:16" ht="16" thickBot="1" x14ac:dyDescent="0.35">
      <c r="A35" s="99" t="s">
        <v>317</v>
      </c>
      <c r="B35" s="97"/>
      <c r="C35" s="257" t="s">
        <v>316</v>
      </c>
      <c r="D35" s="100"/>
      <c r="E35" s="113">
        <f>SUM(E39:E42)</f>
        <v>8.1000000000000085</v>
      </c>
      <c r="F35" s="97"/>
      <c r="G35" s="100"/>
      <c r="H35" s="101"/>
      <c r="I35" s="102"/>
      <c r="J35" s="200"/>
      <c r="K35" s="201"/>
      <c r="N35" s="243"/>
      <c r="O35" s="236"/>
      <c r="P35" s="237"/>
    </row>
    <row r="36" spans="1:16" s="126" customFormat="1" ht="25.5" thickBot="1" x14ac:dyDescent="0.3">
      <c r="A36" s="103" t="s">
        <v>301</v>
      </c>
      <c r="B36" s="318" t="s">
        <v>351</v>
      </c>
      <c r="C36" s="319"/>
      <c r="D36" s="320"/>
      <c r="E36" s="320"/>
      <c r="F36" s="321"/>
      <c r="G36" s="106">
        <v>0.38541666666666669</v>
      </c>
      <c r="H36" s="106">
        <v>0.40625</v>
      </c>
      <c r="I36" s="106"/>
      <c r="J36" s="246"/>
      <c r="K36" s="247"/>
    </row>
    <row r="37" spans="1:16" s="126" customFormat="1" ht="13" thickBot="1" x14ac:dyDescent="0.3">
      <c r="A37" s="103" t="s">
        <v>337</v>
      </c>
      <c r="B37" s="104" t="s">
        <v>352</v>
      </c>
      <c r="C37" s="104"/>
      <c r="D37" s="104" t="s">
        <v>320</v>
      </c>
      <c r="E37" s="105"/>
      <c r="F37" s="104"/>
      <c r="G37" s="106">
        <v>0.45833333333333331</v>
      </c>
      <c r="H37" s="106">
        <v>0.52083333333333337</v>
      </c>
      <c r="I37" s="106"/>
      <c r="J37" s="322"/>
      <c r="K37" s="259"/>
    </row>
    <row r="38" spans="1:16" s="126" customFormat="1" ht="13" x14ac:dyDescent="0.3">
      <c r="A38" s="146" t="s">
        <v>320</v>
      </c>
      <c r="B38" s="297" t="s">
        <v>353</v>
      </c>
      <c r="C38" s="85"/>
      <c r="D38" s="85"/>
      <c r="E38" s="296"/>
      <c r="F38" s="85"/>
      <c r="G38" s="121">
        <v>0.53125</v>
      </c>
      <c r="H38" s="121">
        <v>0.57291666666666663</v>
      </c>
      <c r="I38" s="121"/>
      <c r="J38" s="256"/>
      <c r="K38" s="209"/>
    </row>
    <row r="39" spans="1:16" s="126" customFormat="1" ht="13" x14ac:dyDescent="0.3">
      <c r="A39" s="146" t="s">
        <v>320</v>
      </c>
      <c r="B39" s="265" t="s">
        <v>290</v>
      </c>
      <c r="C39" s="264"/>
      <c r="D39" s="266">
        <v>90.7</v>
      </c>
      <c r="E39" s="123"/>
      <c r="F39" s="124"/>
      <c r="G39" s="125"/>
      <c r="H39" s="317"/>
      <c r="I39" s="317">
        <v>0.60416666666666663</v>
      </c>
      <c r="J39" s="256"/>
      <c r="K39" s="209"/>
    </row>
    <row r="40" spans="1:16" s="126" customFormat="1" x14ac:dyDescent="0.25">
      <c r="A40" s="146"/>
      <c r="B40" s="265" t="s">
        <v>291</v>
      </c>
      <c r="C40" s="264"/>
      <c r="D40" s="266">
        <v>85.9</v>
      </c>
      <c r="E40" s="123">
        <f t="shared" ref="E40" si="10">(D39-D40)</f>
        <v>4.7999999999999972</v>
      </c>
      <c r="F40" s="124" t="str">
        <f t="shared" ref="F40" si="11">TEXT(E40/$B$4,"h:mm")</f>
        <v>1:09</v>
      </c>
      <c r="G40" s="125"/>
      <c r="H40" s="125">
        <f t="shared" ref="H40" si="12">I39+F40</f>
        <v>0.65208333333333335</v>
      </c>
      <c r="I40" s="125">
        <f t="shared" ref="I40" si="13">(H40+G40)</f>
        <v>0.65208333333333335</v>
      </c>
      <c r="J40" s="256"/>
      <c r="K40" s="209"/>
    </row>
    <row r="41" spans="1:16" s="126" customFormat="1" ht="13.5" thickBot="1" x14ac:dyDescent="0.3">
      <c r="A41" s="146"/>
      <c r="B41" s="267" t="s">
        <v>355</v>
      </c>
      <c r="C41" s="268"/>
      <c r="D41" s="269">
        <v>83.4</v>
      </c>
      <c r="E41" s="123">
        <f t="shared" ref="E41:E42" si="14">(D40-D41)</f>
        <v>2.5</v>
      </c>
      <c r="F41" s="124" t="str">
        <f t="shared" ref="F41:F42" si="15">TEXT(E41/$B$4,"h:mm")</f>
        <v>0:36</v>
      </c>
      <c r="G41" s="125">
        <v>3.125E-2</v>
      </c>
      <c r="H41" s="125">
        <f t="shared" ref="H41:H42" si="16">I40+F41</f>
        <v>0.67708333333333337</v>
      </c>
      <c r="I41" s="125">
        <f t="shared" ref="I41" si="17">(H41+G41)</f>
        <v>0.70833333333333337</v>
      </c>
      <c r="J41" s="256"/>
      <c r="K41" s="209"/>
    </row>
    <row r="42" spans="1:16" s="126" customFormat="1" ht="13.5" thickBot="1" x14ac:dyDescent="0.35">
      <c r="A42" s="146" t="s">
        <v>352</v>
      </c>
      <c r="B42" s="264"/>
      <c r="C42" s="264"/>
      <c r="D42" s="264">
        <v>82.6</v>
      </c>
      <c r="E42" s="123">
        <f t="shared" si="14"/>
        <v>0.80000000000001137</v>
      </c>
      <c r="F42" s="124" t="str">
        <f t="shared" si="15"/>
        <v>0:11</v>
      </c>
      <c r="G42" s="125"/>
      <c r="H42" s="262">
        <f t="shared" si="16"/>
        <v>0.71597222222222223</v>
      </c>
      <c r="I42" s="125"/>
      <c r="J42" s="202"/>
      <c r="K42" s="255"/>
    </row>
    <row r="43" spans="1:16" ht="16" thickBot="1" x14ac:dyDescent="0.35">
      <c r="A43" s="99" t="s">
        <v>330</v>
      </c>
      <c r="B43" s="97"/>
      <c r="C43" s="257" t="s">
        <v>316</v>
      </c>
      <c r="D43" s="100"/>
      <c r="E43" s="113">
        <f>SUM(E45:E46)</f>
        <v>0</v>
      </c>
      <c r="F43" s="97"/>
      <c r="G43" s="100"/>
      <c r="H43" s="101"/>
      <c r="I43" s="102"/>
      <c r="J43" s="112"/>
      <c r="K43" s="111"/>
      <c r="N43" s="243"/>
      <c r="O43" s="236"/>
      <c r="P43" s="237"/>
    </row>
    <row r="44" spans="1:16" s="126" customFormat="1" ht="13" thickBot="1" x14ac:dyDescent="0.3">
      <c r="A44" s="258" t="s">
        <v>352</v>
      </c>
      <c r="B44" s="323"/>
      <c r="C44" s="323"/>
      <c r="D44" s="323" t="s">
        <v>356</v>
      </c>
      <c r="E44" s="324"/>
      <c r="F44" s="325"/>
      <c r="G44" s="106">
        <v>0.39583333333333331</v>
      </c>
      <c r="H44" s="106">
        <v>0.41319444444444442</v>
      </c>
      <c r="I44" s="259"/>
      <c r="J44" s="125"/>
      <c r="K44" s="125"/>
    </row>
    <row r="45" spans="1:16" ht="13.5" thickBot="1" x14ac:dyDescent="0.35">
      <c r="A45" s="130"/>
      <c r="B45" s="96" t="s">
        <v>65</v>
      </c>
      <c r="C45" s="96"/>
      <c r="D45" s="96" t="s">
        <v>66</v>
      </c>
      <c r="E45" s="97"/>
      <c r="F45" s="96"/>
      <c r="G45" s="96" t="s">
        <v>67</v>
      </c>
      <c r="H45" s="96" t="s">
        <v>68</v>
      </c>
      <c r="I45" s="98"/>
    </row>
    <row r="46" spans="1:16" x14ac:dyDescent="0.25">
      <c r="A46" s="116" t="s">
        <v>17</v>
      </c>
      <c r="B46" s="127" t="s">
        <v>356</v>
      </c>
      <c r="C46" s="127"/>
      <c r="D46" s="131" t="s">
        <v>69</v>
      </c>
      <c r="E46" s="132"/>
      <c r="F46" s="128"/>
      <c r="G46" s="129">
        <v>0.5</v>
      </c>
      <c r="H46" s="129">
        <v>0.58333333333333337</v>
      </c>
      <c r="I46" s="117"/>
    </row>
    <row r="47" spans="1:16" ht="13" thickBot="1" x14ac:dyDescent="0.3">
      <c r="A47" s="90"/>
      <c r="B47" s="92"/>
      <c r="C47" s="92"/>
      <c r="D47" s="92"/>
      <c r="E47" s="92"/>
      <c r="F47" s="92"/>
      <c r="G47" s="92"/>
      <c r="H47" s="92"/>
      <c r="I47" s="94"/>
    </row>
    <row r="48" spans="1:16" ht="13.5" thickBot="1" x14ac:dyDescent="0.35">
      <c r="A48" s="95" t="s">
        <v>64</v>
      </c>
      <c r="B48" s="96" t="s">
        <v>83</v>
      </c>
      <c r="C48" s="96"/>
      <c r="D48" s="96"/>
      <c r="E48" s="97"/>
      <c r="F48" s="96" t="s">
        <v>76</v>
      </c>
      <c r="G48" s="96" t="s">
        <v>67</v>
      </c>
      <c r="H48" s="96" t="s">
        <v>68</v>
      </c>
      <c r="I48" s="98"/>
    </row>
    <row r="49" spans="1:9" x14ac:dyDescent="0.25">
      <c r="A49" s="133" t="s">
        <v>84</v>
      </c>
      <c r="B49" s="134" t="s">
        <v>69</v>
      </c>
      <c r="C49" s="134"/>
      <c r="D49" s="135" t="s">
        <v>257</v>
      </c>
      <c r="E49" s="135"/>
      <c r="F49" s="136"/>
      <c r="G49" s="137">
        <f>G7</f>
        <v>0.58333333333333337</v>
      </c>
      <c r="H49" s="137">
        <f>H7</f>
        <v>0.66666666666666663</v>
      </c>
      <c r="I49" s="138"/>
    </row>
    <row r="50" spans="1:9" x14ac:dyDescent="0.25">
      <c r="A50" s="133" t="s">
        <v>85</v>
      </c>
      <c r="B50" s="134" t="s">
        <v>302</v>
      </c>
      <c r="C50" s="134"/>
      <c r="D50" s="135" t="s">
        <v>257</v>
      </c>
      <c r="E50" s="135" t="s">
        <v>315</v>
      </c>
      <c r="F50" s="136">
        <f>E10</f>
        <v>14.5</v>
      </c>
      <c r="G50" s="137">
        <f>I12</f>
        <v>0.44097222222222227</v>
      </c>
      <c r="H50" s="137">
        <f>H27</f>
        <v>0.6958333333333333</v>
      </c>
      <c r="I50" s="138"/>
    </row>
    <row r="51" spans="1:9" x14ac:dyDescent="0.25">
      <c r="A51" s="133" t="s">
        <v>86</v>
      </c>
      <c r="B51" s="135" t="s">
        <v>257</v>
      </c>
      <c r="C51" s="135"/>
      <c r="D51" s="135" t="s">
        <v>306</v>
      </c>
      <c r="E51" s="135" t="s">
        <v>315</v>
      </c>
      <c r="F51" s="136">
        <f>E28</f>
        <v>14.400000000000006</v>
      </c>
      <c r="G51" s="137">
        <f>I29</f>
        <v>0.51041666666666663</v>
      </c>
      <c r="H51" s="137">
        <f>H33</f>
        <v>0.74861111111111112</v>
      </c>
      <c r="I51" s="138"/>
    </row>
    <row r="52" spans="1:9" x14ac:dyDescent="0.25">
      <c r="A52" s="133" t="s">
        <v>87</v>
      </c>
      <c r="B52" s="135" t="s">
        <v>320</v>
      </c>
      <c r="C52" s="135"/>
      <c r="D52" s="135" t="s">
        <v>324</v>
      </c>
      <c r="E52" s="135" t="s">
        <v>316</v>
      </c>
      <c r="F52" s="136">
        <f>E35</f>
        <v>8.1000000000000085</v>
      </c>
      <c r="G52" s="137">
        <f>I39</f>
        <v>0.60416666666666663</v>
      </c>
      <c r="H52" s="137">
        <f>H42</f>
        <v>0.71597222222222223</v>
      </c>
      <c r="I52" s="138"/>
    </row>
    <row r="53" spans="1:9" x14ac:dyDescent="0.25">
      <c r="A53" s="133" t="s">
        <v>88</v>
      </c>
      <c r="B53" s="135" t="s">
        <v>356</v>
      </c>
      <c r="C53" s="135"/>
      <c r="D53" s="135" t="s">
        <v>357</v>
      </c>
      <c r="E53" s="135"/>
      <c r="F53" s="136"/>
      <c r="G53" s="137"/>
      <c r="H53" s="137"/>
      <c r="I53" s="138"/>
    </row>
    <row r="54" spans="1:9" x14ac:dyDescent="0.25">
      <c r="A54" s="133"/>
      <c r="B54" s="135"/>
      <c r="C54" s="135"/>
      <c r="D54" s="135"/>
      <c r="E54" s="135"/>
      <c r="F54" s="136"/>
      <c r="G54" s="137"/>
      <c r="H54" s="137"/>
      <c r="I54" s="138"/>
    </row>
    <row r="55" spans="1:9" x14ac:dyDescent="0.25">
      <c r="A55" s="133"/>
      <c r="B55" s="135"/>
      <c r="C55" s="135"/>
      <c r="D55" s="139" t="s">
        <v>49</v>
      </c>
      <c r="E55" s="135"/>
      <c r="F55" s="140">
        <f>SUM(F50:F53)</f>
        <v>37.000000000000014</v>
      </c>
      <c r="G55" s="135" t="s">
        <v>76</v>
      </c>
      <c r="H55" s="135"/>
      <c r="I55" s="138"/>
    </row>
    <row r="56" spans="1:9" x14ac:dyDescent="0.25">
      <c r="A56" s="133"/>
      <c r="B56" s="135"/>
      <c r="C56" s="135"/>
      <c r="D56" s="139" t="s">
        <v>89</v>
      </c>
      <c r="E56" s="135"/>
      <c r="F56" s="140">
        <f>F55/4</f>
        <v>9.2500000000000036</v>
      </c>
      <c r="G56" s="135" t="s">
        <v>76</v>
      </c>
      <c r="H56" s="135"/>
      <c r="I56" s="138"/>
    </row>
    <row r="57" spans="1:9" x14ac:dyDescent="0.25">
      <c r="A57" s="133"/>
      <c r="B57" s="135"/>
      <c r="C57" s="135"/>
      <c r="D57" s="135" t="s">
        <v>90</v>
      </c>
      <c r="E57" s="135"/>
      <c r="F57" s="135">
        <v>0</v>
      </c>
      <c r="G57" s="135"/>
      <c r="H57" s="135"/>
      <c r="I57" s="138"/>
    </row>
    <row r="58" spans="1:9" ht="13" thickBot="1" x14ac:dyDescent="0.3">
      <c r="A58" s="141"/>
      <c r="B58" s="142"/>
      <c r="C58" s="142"/>
      <c r="D58" s="142" t="s">
        <v>91</v>
      </c>
      <c r="E58" s="142"/>
      <c r="F58" s="326" t="s">
        <v>358</v>
      </c>
      <c r="G58" s="142"/>
      <c r="H58" s="142"/>
      <c r="I58" s="144"/>
    </row>
    <row r="59" spans="1:9" x14ac:dyDescent="0.25">
      <c r="A59" s="145"/>
      <c r="B59" s="145"/>
      <c r="C59" s="145"/>
      <c r="D59" s="145"/>
      <c r="E59" s="145"/>
      <c r="F59" s="145"/>
      <c r="G59" s="145"/>
      <c r="H59" s="145"/>
      <c r="I59" s="145"/>
    </row>
  </sheetData>
  <mergeCells count="6">
    <mergeCell ref="J33:K33"/>
    <mergeCell ref="A8:A9"/>
    <mergeCell ref="B8:B9"/>
    <mergeCell ref="F8:G8"/>
    <mergeCell ref="H8:I8"/>
    <mergeCell ref="J8:K8"/>
  </mergeCells>
  <pageMargins left="0.78740157480314965" right="0.78740157480314965" top="0.98425196850393704" bottom="0.98425196850393704" header="0.51181102362204722" footer="0.51181102362204722"/>
  <pageSetup paperSize="8" scale="77"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election activeCell="C21" sqref="C21"/>
    </sheetView>
  </sheetViews>
  <sheetFormatPr defaultColWidth="8.81640625" defaultRowHeight="14.5" x14ac:dyDescent="0.35"/>
  <cols>
    <col min="1" max="2" width="8.81640625" style="231"/>
    <col min="3" max="3" width="67.81640625" style="231" customWidth="1"/>
    <col min="4" max="16384" width="8.81640625" style="231"/>
  </cols>
  <sheetData>
    <row r="1" spans="1:3" ht="18.5" x14ac:dyDescent="0.45">
      <c r="A1" s="241" t="s">
        <v>277</v>
      </c>
    </row>
    <row r="2" spans="1:3" ht="15" thickBot="1" x14ac:dyDescent="0.4"/>
    <row r="3" spans="1:3" ht="15.5" x14ac:dyDescent="0.35">
      <c r="A3" s="242">
        <v>80.900000000000006</v>
      </c>
      <c r="B3" s="233"/>
      <c r="C3" s="234" t="s">
        <v>82</v>
      </c>
    </row>
    <row r="4" spans="1:3" ht="15.5" x14ac:dyDescent="0.35">
      <c r="A4" s="243">
        <v>79.8</v>
      </c>
      <c r="B4" s="236"/>
      <c r="C4" s="237" t="s">
        <v>259</v>
      </c>
    </row>
    <row r="5" spans="1:3" ht="15.5" x14ac:dyDescent="0.35">
      <c r="A5" s="243">
        <v>79.5</v>
      </c>
      <c r="B5" s="236"/>
      <c r="C5" s="237" t="s">
        <v>260</v>
      </c>
    </row>
    <row r="6" spans="1:3" ht="15.5" x14ac:dyDescent="0.35">
      <c r="A6" s="243">
        <v>78.3</v>
      </c>
      <c r="B6" s="236"/>
      <c r="C6" s="237" t="s">
        <v>261</v>
      </c>
    </row>
    <row r="7" spans="1:3" ht="15.5" x14ac:dyDescent="0.35">
      <c r="A7" s="243">
        <v>77.8</v>
      </c>
      <c r="B7" s="236"/>
      <c r="C7" s="237" t="s">
        <v>262</v>
      </c>
    </row>
    <row r="8" spans="1:3" ht="15.5" x14ac:dyDescent="0.35">
      <c r="A8" s="243">
        <v>77.3</v>
      </c>
      <c r="B8" s="236"/>
      <c r="C8" s="237" t="s">
        <v>263</v>
      </c>
    </row>
    <row r="9" spans="1:3" ht="15.5" x14ac:dyDescent="0.35">
      <c r="A9" s="243">
        <v>75.8</v>
      </c>
      <c r="B9" s="236"/>
      <c r="C9" s="237" t="s">
        <v>264</v>
      </c>
    </row>
    <row r="10" spans="1:3" ht="15.5" x14ac:dyDescent="0.35">
      <c r="A10" s="243">
        <v>74.7</v>
      </c>
      <c r="B10" s="236"/>
      <c r="C10" s="237" t="s">
        <v>265</v>
      </c>
    </row>
    <row r="11" spans="1:3" ht="15.5" x14ac:dyDescent="0.35">
      <c r="A11" s="243">
        <v>73.8</v>
      </c>
      <c r="B11" s="236"/>
      <c r="C11" s="237" t="s">
        <v>266</v>
      </c>
    </row>
    <row r="12" spans="1:3" ht="46.5" x14ac:dyDescent="0.35">
      <c r="A12" s="243">
        <v>73.400000000000006</v>
      </c>
      <c r="B12" s="236"/>
      <c r="C12" s="237" t="s">
        <v>267</v>
      </c>
    </row>
    <row r="13" spans="1:3" ht="15.5" x14ac:dyDescent="0.35">
      <c r="A13" s="243">
        <v>73</v>
      </c>
      <c r="B13" s="236"/>
      <c r="C13" s="237" t="s">
        <v>268</v>
      </c>
    </row>
    <row r="14" spans="1:3" ht="15.5" x14ac:dyDescent="0.35">
      <c r="A14" s="243">
        <v>72.8</v>
      </c>
      <c r="B14" s="236"/>
      <c r="C14" s="237" t="s">
        <v>278</v>
      </c>
    </row>
    <row r="15" spans="1:3" ht="15.5" x14ac:dyDescent="0.35">
      <c r="A15" s="243">
        <v>72.5</v>
      </c>
      <c r="B15" s="236"/>
      <c r="C15" s="237" t="s">
        <v>269</v>
      </c>
    </row>
    <row r="16" spans="1:3" ht="15.5" x14ac:dyDescent="0.35">
      <c r="A16" s="243">
        <v>72</v>
      </c>
      <c r="B16" s="236"/>
      <c r="C16" s="237" t="s">
        <v>279</v>
      </c>
    </row>
    <row r="17" spans="1:3" ht="15.5" x14ac:dyDescent="0.35">
      <c r="A17" s="243">
        <v>66.7</v>
      </c>
      <c r="B17" s="236"/>
      <c r="C17" s="237" t="s">
        <v>280</v>
      </c>
    </row>
    <row r="18" spans="1:3" ht="15.5" x14ac:dyDescent="0.35">
      <c r="A18" s="243">
        <v>66.400000000000006</v>
      </c>
      <c r="B18" s="236"/>
      <c r="C18" s="237" t="s">
        <v>270</v>
      </c>
    </row>
    <row r="19" spans="1:3" ht="15.5" x14ac:dyDescent="0.35">
      <c r="A19" s="243">
        <v>63.8</v>
      </c>
      <c r="B19" s="236"/>
      <c r="C19" s="237" t="s">
        <v>271</v>
      </c>
    </row>
    <row r="20" spans="1:3" ht="15.5" x14ac:dyDescent="0.35">
      <c r="A20" s="243">
        <v>54</v>
      </c>
      <c r="B20" s="236"/>
      <c r="C20" s="237"/>
    </row>
    <row r="21" spans="1:3" ht="15.5" x14ac:dyDescent="0.35">
      <c r="A21" s="243">
        <v>53</v>
      </c>
      <c r="B21" s="236"/>
      <c r="C21" s="237" t="s">
        <v>281</v>
      </c>
    </row>
    <row r="22" spans="1:3" ht="16" thickBot="1" x14ac:dyDescent="0.4">
      <c r="A22" s="244">
        <v>52</v>
      </c>
      <c r="B22" s="239"/>
      <c r="C22" s="240" t="s">
        <v>272</v>
      </c>
    </row>
  </sheetData>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C30" sqref="C30"/>
    </sheetView>
  </sheetViews>
  <sheetFormatPr defaultColWidth="8.81640625" defaultRowHeight="14.5" x14ac:dyDescent="0.35"/>
  <cols>
    <col min="1" max="2" width="8.81640625" style="231"/>
    <col min="3" max="3" width="60.54296875" style="231" customWidth="1"/>
    <col min="4" max="16384" width="8.81640625" style="231"/>
  </cols>
  <sheetData>
    <row r="1" spans="1:3" ht="18.5" x14ac:dyDescent="0.45">
      <c r="A1" s="241" t="s">
        <v>276</v>
      </c>
    </row>
    <row r="2" spans="1:3" ht="15" thickBot="1" x14ac:dyDescent="0.4"/>
    <row r="3" spans="1:3" ht="31" x14ac:dyDescent="0.35">
      <c r="A3" s="232">
        <v>101.1</v>
      </c>
      <c r="B3" s="233"/>
      <c r="C3" s="234" t="s">
        <v>282</v>
      </c>
    </row>
    <row r="4" spans="1:3" ht="15.5" x14ac:dyDescent="0.35">
      <c r="A4" s="235">
        <v>100.8</v>
      </c>
      <c r="B4" s="236"/>
      <c r="C4" s="237" t="s">
        <v>273</v>
      </c>
    </row>
    <row r="5" spans="1:3" ht="15.5" x14ac:dyDescent="0.35">
      <c r="A5" s="235">
        <v>99.1</v>
      </c>
      <c r="B5" s="236"/>
      <c r="C5" s="237" t="s">
        <v>274</v>
      </c>
    </row>
    <row r="6" spans="1:3" ht="15.5" x14ac:dyDescent="0.35">
      <c r="A6" s="235">
        <v>98.9</v>
      </c>
      <c r="B6" s="236"/>
      <c r="C6" s="237" t="s">
        <v>275</v>
      </c>
    </row>
    <row r="7" spans="1:3" ht="46.5" x14ac:dyDescent="0.35">
      <c r="A7" s="235">
        <v>97.7</v>
      </c>
      <c r="B7" s="236"/>
      <c r="C7" s="237" t="s">
        <v>285</v>
      </c>
    </row>
    <row r="8" spans="1:3" ht="15.5" x14ac:dyDescent="0.35">
      <c r="A8" s="235">
        <v>97.6</v>
      </c>
      <c r="B8" s="236"/>
      <c r="C8" s="237" t="s">
        <v>284</v>
      </c>
    </row>
    <row r="9" spans="1:3" ht="15.5" x14ac:dyDescent="0.35">
      <c r="A9" s="235">
        <v>97.5</v>
      </c>
      <c r="B9" s="236"/>
      <c r="C9" s="237" t="s">
        <v>283</v>
      </c>
    </row>
    <row r="10" spans="1:3" ht="15.5" x14ac:dyDescent="0.35">
      <c r="A10" s="235">
        <v>96.5</v>
      </c>
      <c r="B10" s="236"/>
      <c r="C10" s="237" t="s">
        <v>82</v>
      </c>
    </row>
    <row r="11" spans="1:3" ht="15.5" x14ac:dyDescent="0.35">
      <c r="A11" s="235">
        <v>94.5</v>
      </c>
      <c r="B11" s="236"/>
      <c r="C11" s="237" t="s">
        <v>286</v>
      </c>
    </row>
    <row r="12" spans="1:3" ht="15.5" x14ac:dyDescent="0.35">
      <c r="A12" s="235">
        <v>93</v>
      </c>
      <c r="B12" s="236"/>
      <c r="C12" s="237" t="s">
        <v>287</v>
      </c>
    </row>
    <row r="13" spans="1:3" ht="15.5" x14ac:dyDescent="0.35">
      <c r="A13" s="235">
        <v>91.4</v>
      </c>
      <c r="B13" s="236"/>
      <c r="C13" s="237" t="s">
        <v>288</v>
      </c>
    </row>
    <row r="14" spans="1:3" ht="15.5" x14ac:dyDescent="0.35">
      <c r="A14" s="235">
        <v>91.2</v>
      </c>
      <c r="B14" s="236"/>
      <c r="C14" s="237" t="s">
        <v>289</v>
      </c>
    </row>
    <row r="15" spans="1:3" ht="15.5" x14ac:dyDescent="0.35">
      <c r="A15" s="235">
        <v>90.8</v>
      </c>
      <c r="B15" s="236"/>
      <c r="C15" s="237" t="s">
        <v>290</v>
      </c>
    </row>
    <row r="16" spans="1:3" ht="15.5" x14ac:dyDescent="0.35">
      <c r="A16" s="235">
        <v>85.9</v>
      </c>
      <c r="B16" s="236"/>
      <c r="C16" s="237" t="s">
        <v>291</v>
      </c>
    </row>
    <row r="17" spans="1:3" ht="16" thickBot="1" x14ac:dyDescent="0.4">
      <c r="A17" s="238">
        <v>83.4</v>
      </c>
      <c r="B17" s="239"/>
      <c r="C17" s="240" t="s">
        <v>308</v>
      </c>
    </row>
  </sheetData>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workbookViewId="0">
      <selection activeCell="A11" sqref="A11"/>
    </sheetView>
  </sheetViews>
  <sheetFormatPr defaultRowHeight="14.5" x14ac:dyDescent="0.35"/>
  <cols>
    <col min="1" max="1" width="30.1796875" style="284" customWidth="1"/>
    <col min="2" max="2" width="26.453125" style="284" customWidth="1"/>
    <col min="3" max="3" width="17.1796875" style="284" customWidth="1"/>
    <col min="4" max="4" width="36.54296875" style="284" customWidth="1"/>
    <col min="5" max="256" width="9.1796875" style="282"/>
    <col min="257" max="257" width="36.54296875" style="282" customWidth="1"/>
    <col min="258" max="258" width="26.453125" style="282" customWidth="1"/>
    <col min="259" max="259" width="17.1796875" style="282" customWidth="1"/>
    <col min="260" max="260" width="36.54296875" style="282" customWidth="1"/>
    <col min="261" max="512" width="9.1796875" style="282"/>
    <col min="513" max="513" width="36.54296875" style="282" customWidth="1"/>
    <col min="514" max="514" width="26.453125" style="282" customWidth="1"/>
    <col min="515" max="515" width="17.1796875" style="282" customWidth="1"/>
    <col min="516" max="516" width="36.54296875" style="282" customWidth="1"/>
    <col min="517" max="768" width="9.1796875" style="282"/>
    <col min="769" max="769" width="36.54296875" style="282" customWidth="1"/>
    <col min="770" max="770" width="26.453125" style="282" customWidth="1"/>
    <col min="771" max="771" width="17.1796875" style="282" customWidth="1"/>
    <col min="772" max="772" width="36.54296875" style="282" customWidth="1"/>
    <col min="773" max="1024" width="9.1796875" style="282"/>
    <col min="1025" max="1025" width="36.54296875" style="282" customWidth="1"/>
    <col min="1026" max="1026" width="26.453125" style="282" customWidth="1"/>
    <col min="1027" max="1027" width="17.1796875" style="282" customWidth="1"/>
    <col min="1028" max="1028" width="36.54296875" style="282" customWidth="1"/>
    <col min="1029" max="1280" width="9.1796875" style="282"/>
    <col min="1281" max="1281" width="36.54296875" style="282" customWidth="1"/>
    <col min="1282" max="1282" width="26.453125" style="282" customWidth="1"/>
    <col min="1283" max="1283" width="17.1796875" style="282" customWidth="1"/>
    <col min="1284" max="1284" width="36.54296875" style="282" customWidth="1"/>
    <col min="1285" max="1536" width="9.1796875" style="282"/>
    <col min="1537" max="1537" width="36.54296875" style="282" customWidth="1"/>
    <col min="1538" max="1538" width="26.453125" style="282" customWidth="1"/>
    <col min="1539" max="1539" width="17.1796875" style="282" customWidth="1"/>
    <col min="1540" max="1540" width="36.54296875" style="282" customWidth="1"/>
    <col min="1541" max="1792" width="9.1796875" style="282"/>
    <col min="1793" max="1793" width="36.54296875" style="282" customWidth="1"/>
    <col min="1794" max="1794" width="26.453125" style="282" customWidth="1"/>
    <col min="1795" max="1795" width="17.1796875" style="282" customWidth="1"/>
    <col min="1796" max="1796" width="36.54296875" style="282" customWidth="1"/>
    <col min="1797" max="2048" width="9.1796875" style="282"/>
    <col min="2049" max="2049" width="36.54296875" style="282" customWidth="1"/>
    <col min="2050" max="2050" width="26.453125" style="282" customWidth="1"/>
    <col min="2051" max="2051" width="17.1796875" style="282" customWidth="1"/>
    <col min="2052" max="2052" width="36.54296875" style="282" customWidth="1"/>
    <col min="2053" max="2304" width="9.1796875" style="282"/>
    <col min="2305" max="2305" width="36.54296875" style="282" customWidth="1"/>
    <col min="2306" max="2306" width="26.453125" style="282" customWidth="1"/>
    <col min="2307" max="2307" width="17.1796875" style="282" customWidth="1"/>
    <col min="2308" max="2308" width="36.54296875" style="282" customWidth="1"/>
    <col min="2309" max="2560" width="9.1796875" style="282"/>
    <col min="2561" max="2561" width="36.54296875" style="282" customWidth="1"/>
    <col min="2562" max="2562" width="26.453125" style="282" customWidth="1"/>
    <col min="2563" max="2563" width="17.1796875" style="282" customWidth="1"/>
    <col min="2564" max="2564" width="36.54296875" style="282" customWidth="1"/>
    <col min="2565" max="2816" width="9.1796875" style="282"/>
    <col min="2817" max="2817" width="36.54296875" style="282" customWidth="1"/>
    <col min="2818" max="2818" width="26.453125" style="282" customWidth="1"/>
    <col min="2819" max="2819" width="17.1796875" style="282" customWidth="1"/>
    <col min="2820" max="2820" width="36.54296875" style="282" customWidth="1"/>
    <col min="2821" max="3072" width="9.1796875" style="282"/>
    <col min="3073" max="3073" width="36.54296875" style="282" customWidth="1"/>
    <col min="3074" max="3074" width="26.453125" style="282" customWidth="1"/>
    <col min="3075" max="3075" width="17.1796875" style="282" customWidth="1"/>
    <col min="3076" max="3076" width="36.54296875" style="282" customWidth="1"/>
    <col min="3077" max="3328" width="9.1796875" style="282"/>
    <col min="3329" max="3329" width="36.54296875" style="282" customWidth="1"/>
    <col min="3330" max="3330" width="26.453125" style="282" customWidth="1"/>
    <col min="3331" max="3331" width="17.1796875" style="282" customWidth="1"/>
    <col min="3332" max="3332" width="36.54296875" style="282" customWidth="1"/>
    <col min="3333" max="3584" width="9.1796875" style="282"/>
    <col min="3585" max="3585" width="36.54296875" style="282" customWidth="1"/>
    <col min="3586" max="3586" width="26.453125" style="282" customWidth="1"/>
    <col min="3587" max="3587" width="17.1796875" style="282" customWidth="1"/>
    <col min="3588" max="3588" width="36.54296875" style="282" customWidth="1"/>
    <col min="3589" max="3840" width="9.1796875" style="282"/>
    <col min="3841" max="3841" width="36.54296875" style="282" customWidth="1"/>
    <col min="3842" max="3842" width="26.453125" style="282" customWidth="1"/>
    <col min="3843" max="3843" width="17.1796875" style="282" customWidth="1"/>
    <col min="3844" max="3844" width="36.54296875" style="282" customWidth="1"/>
    <col min="3845" max="4096" width="9.1796875" style="282"/>
    <col min="4097" max="4097" width="36.54296875" style="282" customWidth="1"/>
    <col min="4098" max="4098" width="26.453125" style="282" customWidth="1"/>
    <col min="4099" max="4099" width="17.1796875" style="282" customWidth="1"/>
    <col min="4100" max="4100" width="36.54296875" style="282" customWidth="1"/>
    <col min="4101" max="4352" width="9.1796875" style="282"/>
    <col min="4353" max="4353" width="36.54296875" style="282" customWidth="1"/>
    <col min="4354" max="4354" width="26.453125" style="282" customWidth="1"/>
    <col min="4355" max="4355" width="17.1796875" style="282" customWidth="1"/>
    <col min="4356" max="4356" width="36.54296875" style="282" customWidth="1"/>
    <col min="4357" max="4608" width="9.1796875" style="282"/>
    <col min="4609" max="4609" width="36.54296875" style="282" customWidth="1"/>
    <col min="4610" max="4610" width="26.453125" style="282" customWidth="1"/>
    <col min="4611" max="4611" width="17.1796875" style="282" customWidth="1"/>
    <col min="4612" max="4612" width="36.54296875" style="282" customWidth="1"/>
    <col min="4613" max="4864" width="9.1796875" style="282"/>
    <col min="4865" max="4865" width="36.54296875" style="282" customWidth="1"/>
    <col min="4866" max="4866" width="26.453125" style="282" customWidth="1"/>
    <col min="4867" max="4867" width="17.1796875" style="282" customWidth="1"/>
    <col min="4868" max="4868" width="36.54296875" style="282" customWidth="1"/>
    <col min="4869" max="5120" width="9.1796875" style="282"/>
    <col min="5121" max="5121" width="36.54296875" style="282" customWidth="1"/>
    <col min="5122" max="5122" width="26.453125" style="282" customWidth="1"/>
    <col min="5123" max="5123" width="17.1796875" style="282" customWidth="1"/>
    <col min="5124" max="5124" width="36.54296875" style="282" customWidth="1"/>
    <col min="5125" max="5376" width="9.1796875" style="282"/>
    <col min="5377" max="5377" width="36.54296875" style="282" customWidth="1"/>
    <col min="5378" max="5378" width="26.453125" style="282" customWidth="1"/>
    <col min="5379" max="5379" width="17.1796875" style="282" customWidth="1"/>
    <col min="5380" max="5380" width="36.54296875" style="282" customWidth="1"/>
    <col min="5381" max="5632" width="9.1796875" style="282"/>
    <col min="5633" max="5633" width="36.54296875" style="282" customWidth="1"/>
    <col min="5634" max="5634" width="26.453125" style="282" customWidth="1"/>
    <col min="5635" max="5635" width="17.1796875" style="282" customWidth="1"/>
    <col min="5636" max="5636" width="36.54296875" style="282" customWidth="1"/>
    <col min="5637" max="5888" width="9.1796875" style="282"/>
    <col min="5889" max="5889" width="36.54296875" style="282" customWidth="1"/>
    <col min="5890" max="5890" width="26.453125" style="282" customWidth="1"/>
    <col min="5891" max="5891" width="17.1796875" style="282" customWidth="1"/>
    <col min="5892" max="5892" width="36.54296875" style="282" customWidth="1"/>
    <col min="5893" max="6144" width="9.1796875" style="282"/>
    <col min="6145" max="6145" width="36.54296875" style="282" customWidth="1"/>
    <col min="6146" max="6146" width="26.453125" style="282" customWidth="1"/>
    <col min="6147" max="6147" width="17.1796875" style="282" customWidth="1"/>
    <col min="6148" max="6148" width="36.54296875" style="282" customWidth="1"/>
    <col min="6149" max="6400" width="9.1796875" style="282"/>
    <col min="6401" max="6401" width="36.54296875" style="282" customWidth="1"/>
    <col min="6402" max="6402" width="26.453125" style="282" customWidth="1"/>
    <col min="6403" max="6403" width="17.1796875" style="282" customWidth="1"/>
    <col min="6404" max="6404" width="36.54296875" style="282" customWidth="1"/>
    <col min="6405" max="6656" width="9.1796875" style="282"/>
    <col min="6657" max="6657" width="36.54296875" style="282" customWidth="1"/>
    <col min="6658" max="6658" width="26.453125" style="282" customWidth="1"/>
    <col min="6659" max="6659" width="17.1796875" style="282" customWidth="1"/>
    <col min="6660" max="6660" width="36.54296875" style="282" customWidth="1"/>
    <col min="6661" max="6912" width="9.1796875" style="282"/>
    <col min="6913" max="6913" width="36.54296875" style="282" customWidth="1"/>
    <col min="6914" max="6914" width="26.453125" style="282" customWidth="1"/>
    <col min="6915" max="6915" width="17.1796875" style="282" customWidth="1"/>
    <col min="6916" max="6916" width="36.54296875" style="282" customWidth="1"/>
    <col min="6917" max="7168" width="9.1796875" style="282"/>
    <col min="7169" max="7169" width="36.54296875" style="282" customWidth="1"/>
    <col min="7170" max="7170" width="26.453125" style="282" customWidth="1"/>
    <col min="7171" max="7171" width="17.1796875" style="282" customWidth="1"/>
    <col min="7172" max="7172" width="36.54296875" style="282" customWidth="1"/>
    <col min="7173" max="7424" width="9.1796875" style="282"/>
    <col min="7425" max="7425" width="36.54296875" style="282" customWidth="1"/>
    <col min="7426" max="7426" width="26.453125" style="282" customWidth="1"/>
    <col min="7427" max="7427" width="17.1796875" style="282" customWidth="1"/>
    <col min="7428" max="7428" width="36.54296875" style="282" customWidth="1"/>
    <col min="7429" max="7680" width="9.1796875" style="282"/>
    <col min="7681" max="7681" width="36.54296875" style="282" customWidth="1"/>
    <col min="7682" max="7682" width="26.453125" style="282" customWidth="1"/>
    <col min="7683" max="7683" width="17.1796875" style="282" customWidth="1"/>
    <col min="7684" max="7684" width="36.54296875" style="282" customWidth="1"/>
    <col min="7685" max="7936" width="9.1796875" style="282"/>
    <col min="7937" max="7937" width="36.54296875" style="282" customWidth="1"/>
    <col min="7938" max="7938" width="26.453125" style="282" customWidth="1"/>
    <col min="7939" max="7939" width="17.1796875" style="282" customWidth="1"/>
    <col min="7940" max="7940" width="36.54296875" style="282" customWidth="1"/>
    <col min="7941" max="8192" width="9.1796875" style="282"/>
    <col min="8193" max="8193" width="36.54296875" style="282" customWidth="1"/>
    <col min="8194" max="8194" width="26.453125" style="282" customWidth="1"/>
    <col min="8195" max="8195" width="17.1796875" style="282" customWidth="1"/>
    <col min="8196" max="8196" width="36.54296875" style="282" customWidth="1"/>
    <col min="8197" max="8448" width="9.1796875" style="282"/>
    <col min="8449" max="8449" width="36.54296875" style="282" customWidth="1"/>
    <col min="8450" max="8450" width="26.453125" style="282" customWidth="1"/>
    <col min="8451" max="8451" width="17.1796875" style="282" customWidth="1"/>
    <col min="8452" max="8452" width="36.54296875" style="282" customWidth="1"/>
    <col min="8453" max="8704" width="9.1796875" style="282"/>
    <col min="8705" max="8705" width="36.54296875" style="282" customWidth="1"/>
    <col min="8706" max="8706" width="26.453125" style="282" customWidth="1"/>
    <col min="8707" max="8707" width="17.1796875" style="282" customWidth="1"/>
    <col min="8708" max="8708" width="36.54296875" style="282" customWidth="1"/>
    <col min="8709" max="8960" width="9.1796875" style="282"/>
    <col min="8961" max="8961" width="36.54296875" style="282" customWidth="1"/>
    <col min="8962" max="8962" width="26.453125" style="282" customWidth="1"/>
    <col min="8963" max="8963" width="17.1796875" style="282" customWidth="1"/>
    <col min="8964" max="8964" width="36.54296875" style="282" customWidth="1"/>
    <col min="8965" max="9216" width="9.1796875" style="282"/>
    <col min="9217" max="9217" width="36.54296875" style="282" customWidth="1"/>
    <col min="9218" max="9218" width="26.453125" style="282" customWidth="1"/>
    <col min="9219" max="9219" width="17.1796875" style="282" customWidth="1"/>
    <col min="9220" max="9220" width="36.54296875" style="282" customWidth="1"/>
    <col min="9221" max="9472" width="9.1796875" style="282"/>
    <col min="9473" max="9473" width="36.54296875" style="282" customWidth="1"/>
    <col min="9474" max="9474" width="26.453125" style="282" customWidth="1"/>
    <col min="9475" max="9475" width="17.1796875" style="282" customWidth="1"/>
    <col min="9476" max="9476" width="36.54296875" style="282" customWidth="1"/>
    <col min="9477" max="9728" width="9.1796875" style="282"/>
    <col min="9729" max="9729" width="36.54296875" style="282" customWidth="1"/>
    <col min="9730" max="9730" width="26.453125" style="282" customWidth="1"/>
    <col min="9731" max="9731" width="17.1796875" style="282" customWidth="1"/>
    <col min="9732" max="9732" width="36.54296875" style="282" customWidth="1"/>
    <col min="9733" max="9984" width="9.1796875" style="282"/>
    <col min="9985" max="9985" width="36.54296875" style="282" customWidth="1"/>
    <col min="9986" max="9986" width="26.453125" style="282" customWidth="1"/>
    <col min="9987" max="9987" width="17.1796875" style="282" customWidth="1"/>
    <col min="9988" max="9988" width="36.54296875" style="282" customWidth="1"/>
    <col min="9989" max="10240" width="9.1796875" style="282"/>
    <col min="10241" max="10241" width="36.54296875" style="282" customWidth="1"/>
    <col min="10242" max="10242" width="26.453125" style="282" customWidth="1"/>
    <col min="10243" max="10243" width="17.1796875" style="282" customWidth="1"/>
    <col min="10244" max="10244" width="36.54296875" style="282" customWidth="1"/>
    <col min="10245" max="10496" width="9.1796875" style="282"/>
    <col min="10497" max="10497" width="36.54296875" style="282" customWidth="1"/>
    <col min="10498" max="10498" width="26.453125" style="282" customWidth="1"/>
    <col min="10499" max="10499" width="17.1796875" style="282" customWidth="1"/>
    <col min="10500" max="10500" width="36.54296875" style="282" customWidth="1"/>
    <col min="10501" max="10752" width="9.1796875" style="282"/>
    <col min="10753" max="10753" width="36.54296875" style="282" customWidth="1"/>
    <col min="10754" max="10754" width="26.453125" style="282" customWidth="1"/>
    <col min="10755" max="10755" width="17.1796875" style="282" customWidth="1"/>
    <col min="10756" max="10756" width="36.54296875" style="282" customWidth="1"/>
    <col min="10757" max="11008" width="9.1796875" style="282"/>
    <col min="11009" max="11009" width="36.54296875" style="282" customWidth="1"/>
    <col min="11010" max="11010" width="26.453125" style="282" customWidth="1"/>
    <col min="11011" max="11011" width="17.1796875" style="282" customWidth="1"/>
    <col min="11012" max="11012" width="36.54296875" style="282" customWidth="1"/>
    <col min="11013" max="11264" width="9.1796875" style="282"/>
    <col min="11265" max="11265" width="36.54296875" style="282" customWidth="1"/>
    <col min="11266" max="11266" width="26.453125" style="282" customWidth="1"/>
    <col min="11267" max="11267" width="17.1796875" style="282" customWidth="1"/>
    <col min="11268" max="11268" width="36.54296875" style="282" customWidth="1"/>
    <col min="11269" max="11520" width="9.1796875" style="282"/>
    <col min="11521" max="11521" width="36.54296875" style="282" customWidth="1"/>
    <col min="11522" max="11522" width="26.453125" style="282" customWidth="1"/>
    <col min="11523" max="11523" width="17.1796875" style="282" customWidth="1"/>
    <col min="11524" max="11524" width="36.54296875" style="282" customWidth="1"/>
    <col min="11525" max="11776" width="9.1796875" style="282"/>
    <col min="11777" max="11777" width="36.54296875" style="282" customWidth="1"/>
    <col min="11778" max="11778" width="26.453125" style="282" customWidth="1"/>
    <col min="11779" max="11779" width="17.1796875" style="282" customWidth="1"/>
    <col min="11780" max="11780" width="36.54296875" style="282" customWidth="1"/>
    <col min="11781" max="12032" width="9.1796875" style="282"/>
    <col min="12033" max="12033" width="36.54296875" style="282" customWidth="1"/>
    <col min="12034" max="12034" width="26.453125" style="282" customWidth="1"/>
    <col min="12035" max="12035" width="17.1796875" style="282" customWidth="1"/>
    <col min="12036" max="12036" width="36.54296875" style="282" customWidth="1"/>
    <col min="12037" max="12288" width="9.1796875" style="282"/>
    <col min="12289" max="12289" width="36.54296875" style="282" customWidth="1"/>
    <col min="12290" max="12290" width="26.453125" style="282" customWidth="1"/>
    <col min="12291" max="12291" width="17.1796875" style="282" customWidth="1"/>
    <col min="12292" max="12292" width="36.54296875" style="282" customWidth="1"/>
    <col min="12293" max="12544" width="9.1796875" style="282"/>
    <col min="12545" max="12545" width="36.54296875" style="282" customWidth="1"/>
    <col min="12546" max="12546" width="26.453125" style="282" customWidth="1"/>
    <col min="12547" max="12547" width="17.1796875" style="282" customWidth="1"/>
    <col min="12548" max="12548" width="36.54296875" style="282" customWidth="1"/>
    <col min="12549" max="12800" width="9.1796875" style="282"/>
    <col min="12801" max="12801" width="36.54296875" style="282" customWidth="1"/>
    <col min="12802" max="12802" width="26.453125" style="282" customWidth="1"/>
    <col min="12803" max="12803" width="17.1796875" style="282" customWidth="1"/>
    <col min="12804" max="12804" width="36.54296875" style="282" customWidth="1"/>
    <col min="12805" max="13056" width="9.1796875" style="282"/>
    <col min="13057" max="13057" width="36.54296875" style="282" customWidth="1"/>
    <col min="13058" max="13058" width="26.453125" style="282" customWidth="1"/>
    <col min="13059" max="13059" width="17.1796875" style="282" customWidth="1"/>
    <col min="13060" max="13060" width="36.54296875" style="282" customWidth="1"/>
    <col min="13061" max="13312" width="9.1796875" style="282"/>
    <col min="13313" max="13313" width="36.54296875" style="282" customWidth="1"/>
    <col min="13314" max="13314" width="26.453125" style="282" customWidth="1"/>
    <col min="13315" max="13315" width="17.1796875" style="282" customWidth="1"/>
    <col min="13316" max="13316" width="36.54296875" style="282" customWidth="1"/>
    <col min="13317" max="13568" width="9.1796875" style="282"/>
    <col min="13569" max="13569" width="36.54296875" style="282" customWidth="1"/>
    <col min="13570" max="13570" width="26.453125" style="282" customWidth="1"/>
    <col min="13571" max="13571" width="17.1796875" style="282" customWidth="1"/>
    <col min="13572" max="13572" width="36.54296875" style="282" customWidth="1"/>
    <col min="13573" max="13824" width="9.1796875" style="282"/>
    <col min="13825" max="13825" width="36.54296875" style="282" customWidth="1"/>
    <col min="13826" max="13826" width="26.453125" style="282" customWidth="1"/>
    <col min="13827" max="13827" width="17.1796875" style="282" customWidth="1"/>
    <col min="13828" max="13828" width="36.54296875" style="282" customWidth="1"/>
    <col min="13829" max="14080" width="9.1796875" style="282"/>
    <col min="14081" max="14081" width="36.54296875" style="282" customWidth="1"/>
    <col min="14082" max="14082" width="26.453125" style="282" customWidth="1"/>
    <col min="14083" max="14083" width="17.1796875" style="282" customWidth="1"/>
    <col min="14084" max="14084" width="36.54296875" style="282" customWidth="1"/>
    <col min="14085" max="14336" width="9.1796875" style="282"/>
    <col min="14337" max="14337" width="36.54296875" style="282" customWidth="1"/>
    <col min="14338" max="14338" width="26.453125" style="282" customWidth="1"/>
    <col min="14339" max="14339" width="17.1796875" style="282" customWidth="1"/>
    <col min="14340" max="14340" width="36.54296875" style="282" customWidth="1"/>
    <col min="14341" max="14592" width="9.1796875" style="282"/>
    <col min="14593" max="14593" width="36.54296875" style="282" customWidth="1"/>
    <col min="14594" max="14594" width="26.453125" style="282" customWidth="1"/>
    <col min="14595" max="14595" width="17.1796875" style="282" customWidth="1"/>
    <col min="14596" max="14596" width="36.54296875" style="282" customWidth="1"/>
    <col min="14597" max="14848" width="9.1796875" style="282"/>
    <col min="14849" max="14849" width="36.54296875" style="282" customWidth="1"/>
    <col min="14850" max="14850" width="26.453125" style="282" customWidth="1"/>
    <col min="14851" max="14851" width="17.1796875" style="282" customWidth="1"/>
    <col min="14852" max="14852" width="36.54296875" style="282" customWidth="1"/>
    <col min="14853" max="15104" width="9.1796875" style="282"/>
    <col min="15105" max="15105" width="36.54296875" style="282" customWidth="1"/>
    <col min="15106" max="15106" width="26.453125" style="282" customWidth="1"/>
    <col min="15107" max="15107" width="17.1796875" style="282" customWidth="1"/>
    <col min="15108" max="15108" width="36.54296875" style="282" customWidth="1"/>
    <col min="15109" max="15360" width="9.1796875" style="282"/>
    <col min="15361" max="15361" width="36.54296875" style="282" customWidth="1"/>
    <col min="15362" max="15362" width="26.453125" style="282" customWidth="1"/>
    <col min="15363" max="15363" width="17.1796875" style="282" customWidth="1"/>
    <col min="15364" max="15364" width="36.54296875" style="282" customWidth="1"/>
    <col min="15365" max="15616" width="9.1796875" style="282"/>
    <col min="15617" max="15617" width="36.54296875" style="282" customWidth="1"/>
    <col min="15618" max="15618" width="26.453125" style="282" customWidth="1"/>
    <col min="15619" max="15619" width="17.1796875" style="282" customWidth="1"/>
    <col min="15620" max="15620" width="36.54296875" style="282" customWidth="1"/>
    <col min="15621" max="15872" width="9.1796875" style="282"/>
    <col min="15873" max="15873" width="36.54296875" style="282" customWidth="1"/>
    <col min="15874" max="15874" width="26.453125" style="282" customWidth="1"/>
    <col min="15875" max="15875" width="17.1796875" style="282" customWidth="1"/>
    <col min="15876" max="15876" width="36.54296875" style="282" customWidth="1"/>
    <col min="15877" max="16128" width="9.1796875" style="282"/>
    <col min="16129" max="16129" width="36.54296875" style="282" customWidth="1"/>
    <col min="16130" max="16130" width="26.453125" style="282" customWidth="1"/>
    <col min="16131" max="16131" width="17.1796875" style="282" customWidth="1"/>
    <col min="16132" max="16132" width="36.54296875" style="282" customWidth="1"/>
    <col min="16133" max="16384" width="9.1796875" style="282"/>
  </cols>
  <sheetData>
    <row r="1" spans="1:4" x14ac:dyDescent="0.35">
      <c r="A1" s="283" t="s">
        <v>201</v>
      </c>
      <c r="D1" s="283"/>
    </row>
    <row r="2" spans="1:4" x14ac:dyDescent="0.35">
      <c r="A2" s="285" t="s">
        <v>253</v>
      </c>
      <c r="D2" s="285"/>
    </row>
    <row r="3" spans="1:4" x14ac:dyDescent="0.35">
      <c r="A3" s="286" t="s">
        <v>202</v>
      </c>
      <c r="B3" s="286" t="s">
        <v>203</v>
      </c>
      <c r="C3" s="286" t="s">
        <v>204</v>
      </c>
      <c r="D3" s="286"/>
    </row>
    <row r="4" spans="1:4" x14ac:dyDescent="0.35">
      <c r="A4" s="286" t="s">
        <v>205</v>
      </c>
      <c r="B4" s="286" t="s">
        <v>203</v>
      </c>
      <c r="C4" s="286" t="s">
        <v>204</v>
      </c>
      <c r="D4" s="286"/>
    </row>
    <row r="5" spans="1:4" x14ac:dyDescent="0.35">
      <c r="A5" s="286" t="s">
        <v>206</v>
      </c>
      <c r="B5" s="286" t="s">
        <v>207</v>
      </c>
      <c r="C5" s="286" t="s">
        <v>208</v>
      </c>
      <c r="D5" s="286"/>
    </row>
    <row r="6" spans="1:4" x14ac:dyDescent="0.35">
      <c r="A6" s="286" t="s">
        <v>209</v>
      </c>
      <c r="B6" s="286" t="s">
        <v>207</v>
      </c>
      <c r="C6" s="286" t="s">
        <v>208</v>
      </c>
      <c r="D6" s="286"/>
    </row>
    <row r="7" spans="1:4" x14ac:dyDescent="0.35">
      <c r="A7" s="286" t="s">
        <v>210</v>
      </c>
      <c r="B7" s="286" t="s">
        <v>211</v>
      </c>
      <c r="C7" s="286" t="s">
        <v>212</v>
      </c>
      <c r="D7" s="286"/>
    </row>
    <row r="8" spans="1:4" x14ac:dyDescent="0.35">
      <c r="A8" s="286" t="s">
        <v>213</v>
      </c>
      <c r="B8" s="286" t="s">
        <v>214</v>
      </c>
      <c r="C8" s="286" t="s">
        <v>215</v>
      </c>
      <c r="D8" s="286"/>
    </row>
    <row r="9" spans="1:4" x14ac:dyDescent="0.35">
      <c r="A9" s="287" t="s">
        <v>216</v>
      </c>
      <c r="B9" s="286" t="s">
        <v>217</v>
      </c>
      <c r="C9" s="286" t="s">
        <v>218</v>
      </c>
      <c r="D9" s="287"/>
    </row>
    <row r="10" spans="1:4" x14ac:dyDescent="0.35">
      <c r="A10" s="287" t="s">
        <v>368</v>
      </c>
      <c r="B10" s="286" t="s">
        <v>222</v>
      </c>
      <c r="C10" s="286" t="s">
        <v>223</v>
      </c>
      <c r="D10" s="287"/>
    </row>
    <row r="11" spans="1:4" x14ac:dyDescent="0.35">
      <c r="A11" s="289" t="s">
        <v>362</v>
      </c>
      <c r="B11" s="286" t="s">
        <v>363</v>
      </c>
      <c r="C11" s="286" t="s">
        <v>364</v>
      </c>
      <c r="D11" s="289"/>
    </row>
    <row r="12" spans="1:4" x14ac:dyDescent="0.35">
      <c r="A12" s="288" t="s">
        <v>219</v>
      </c>
      <c r="B12" s="286" t="s">
        <v>365</v>
      </c>
      <c r="C12" s="286" t="s">
        <v>220</v>
      </c>
      <c r="D12" s="288"/>
    </row>
    <row r="13" spans="1:4" x14ac:dyDescent="0.35">
      <c r="A13" s="286" t="s">
        <v>224</v>
      </c>
      <c r="B13" s="286" t="s">
        <v>225</v>
      </c>
      <c r="C13" s="286" t="s">
        <v>226</v>
      </c>
      <c r="D13" s="286"/>
    </row>
    <row r="14" spans="1:4" x14ac:dyDescent="0.35">
      <c r="A14" s="287" t="s">
        <v>227</v>
      </c>
      <c r="B14" s="286" t="s">
        <v>228</v>
      </c>
      <c r="C14" s="286" t="s">
        <v>229</v>
      </c>
      <c r="D14" s="287"/>
    </row>
    <row r="15" spans="1:4" x14ac:dyDescent="0.35">
      <c r="A15" s="286" t="s">
        <v>230</v>
      </c>
      <c r="B15" s="286" t="s">
        <v>231</v>
      </c>
      <c r="C15" s="286" t="s">
        <v>232</v>
      </c>
      <c r="D15" s="286"/>
    </row>
    <row r="16" spans="1:4" x14ac:dyDescent="0.35">
      <c r="A16" s="289" t="s">
        <v>233</v>
      </c>
      <c r="B16" s="286" t="s">
        <v>234</v>
      </c>
      <c r="C16" s="286" t="s">
        <v>235</v>
      </c>
      <c r="D16" s="289"/>
    </row>
    <row r="17" spans="1:4" x14ac:dyDescent="0.35">
      <c r="A17" s="287" t="s">
        <v>221</v>
      </c>
      <c r="B17" s="286" t="s">
        <v>366</v>
      </c>
      <c r="C17" s="286" t="s">
        <v>367</v>
      </c>
      <c r="D17" s="287"/>
    </row>
  </sheetData>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5"/>
  <sheetViews>
    <sheetView zoomScale="96" zoomScaleNormal="96" workbookViewId="0">
      <pane ySplit="3" topLeftCell="A40" activePane="bottomLeft" state="frozen"/>
      <selection pane="bottomLeft" activeCell="A40" sqref="A40"/>
    </sheetView>
  </sheetViews>
  <sheetFormatPr defaultRowHeight="12.5" x14ac:dyDescent="0.25"/>
  <cols>
    <col min="1" max="1" width="4" style="89" customWidth="1"/>
    <col min="2" max="2" width="7" style="89" customWidth="1"/>
    <col min="3" max="3" width="10.81640625" style="89" customWidth="1"/>
    <col min="4" max="4" width="17.54296875" style="89" bestFit="1" customWidth="1"/>
    <col min="5" max="5" width="6.453125" style="89" customWidth="1"/>
    <col min="6" max="6" width="43.54296875" style="89" customWidth="1"/>
    <col min="7" max="256" width="9.1796875" style="89"/>
    <col min="257" max="257" width="4" style="89" customWidth="1"/>
    <col min="258" max="258" width="7" style="89" customWidth="1"/>
    <col min="259" max="259" width="10.81640625" style="89" customWidth="1"/>
    <col min="260" max="260" width="17.54296875" style="89" bestFit="1" customWidth="1"/>
    <col min="261" max="261" width="6.453125" style="89" customWidth="1"/>
    <col min="262" max="262" width="43.54296875" style="89" customWidth="1"/>
    <col min="263" max="512" width="9.1796875" style="89"/>
    <col min="513" max="513" width="4" style="89" customWidth="1"/>
    <col min="514" max="514" width="7" style="89" customWidth="1"/>
    <col min="515" max="515" width="10.81640625" style="89" customWidth="1"/>
    <col min="516" max="516" width="17.54296875" style="89" bestFit="1" customWidth="1"/>
    <col min="517" max="517" width="6.453125" style="89" customWidth="1"/>
    <col min="518" max="518" width="43.54296875" style="89" customWidth="1"/>
    <col min="519" max="768" width="9.1796875" style="89"/>
    <col min="769" max="769" width="4" style="89" customWidth="1"/>
    <col min="770" max="770" width="7" style="89" customWidth="1"/>
    <col min="771" max="771" width="10.81640625" style="89" customWidth="1"/>
    <col min="772" max="772" width="17.54296875" style="89" bestFit="1" customWidth="1"/>
    <col min="773" max="773" width="6.453125" style="89" customWidth="1"/>
    <col min="774" max="774" width="43.54296875" style="89" customWidth="1"/>
    <col min="775" max="1024" width="9.1796875" style="89"/>
    <col min="1025" max="1025" width="4" style="89" customWidth="1"/>
    <col min="1026" max="1026" width="7" style="89" customWidth="1"/>
    <col min="1027" max="1027" width="10.81640625" style="89" customWidth="1"/>
    <col min="1028" max="1028" width="17.54296875" style="89" bestFit="1" customWidth="1"/>
    <col min="1029" max="1029" width="6.453125" style="89" customWidth="1"/>
    <col min="1030" max="1030" width="43.54296875" style="89" customWidth="1"/>
    <col min="1031" max="1280" width="9.1796875" style="89"/>
    <col min="1281" max="1281" width="4" style="89" customWidth="1"/>
    <col min="1282" max="1282" width="7" style="89" customWidth="1"/>
    <col min="1283" max="1283" width="10.81640625" style="89" customWidth="1"/>
    <col min="1284" max="1284" width="17.54296875" style="89" bestFit="1" customWidth="1"/>
    <col min="1285" max="1285" width="6.453125" style="89" customWidth="1"/>
    <col min="1286" max="1286" width="43.54296875" style="89" customWidth="1"/>
    <col min="1287" max="1536" width="9.1796875" style="89"/>
    <col min="1537" max="1537" width="4" style="89" customWidth="1"/>
    <col min="1538" max="1538" width="7" style="89" customWidth="1"/>
    <col min="1539" max="1539" width="10.81640625" style="89" customWidth="1"/>
    <col min="1540" max="1540" width="17.54296875" style="89" bestFit="1" customWidth="1"/>
    <col min="1541" max="1541" width="6.453125" style="89" customWidth="1"/>
    <col min="1542" max="1542" width="43.54296875" style="89" customWidth="1"/>
    <col min="1543" max="1792" width="9.1796875" style="89"/>
    <col min="1793" max="1793" width="4" style="89" customWidth="1"/>
    <col min="1794" max="1794" width="7" style="89" customWidth="1"/>
    <col min="1795" max="1795" width="10.81640625" style="89" customWidth="1"/>
    <col min="1796" max="1796" width="17.54296875" style="89" bestFit="1" customWidth="1"/>
    <col min="1797" max="1797" width="6.453125" style="89" customWidth="1"/>
    <col min="1798" max="1798" width="43.54296875" style="89" customWidth="1"/>
    <col min="1799" max="2048" width="9.1796875" style="89"/>
    <col min="2049" max="2049" width="4" style="89" customWidth="1"/>
    <col min="2050" max="2050" width="7" style="89" customWidth="1"/>
    <col min="2051" max="2051" width="10.81640625" style="89" customWidth="1"/>
    <col min="2052" max="2052" width="17.54296875" style="89" bestFit="1" customWidth="1"/>
    <col min="2053" max="2053" width="6.453125" style="89" customWidth="1"/>
    <col min="2054" max="2054" width="43.54296875" style="89" customWidth="1"/>
    <col min="2055" max="2304" width="9.1796875" style="89"/>
    <col min="2305" max="2305" width="4" style="89" customWidth="1"/>
    <col min="2306" max="2306" width="7" style="89" customWidth="1"/>
    <col min="2307" max="2307" width="10.81640625" style="89" customWidth="1"/>
    <col min="2308" max="2308" width="17.54296875" style="89" bestFit="1" customWidth="1"/>
    <col min="2309" max="2309" width="6.453125" style="89" customWidth="1"/>
    <col min="2310" max="2310" width="43.54296875" style="89" customWidth="1"/>
    <col min="2311" max="2560" width="9.1796875" style="89"/>
    <col min="2561" max="2561" width="4" style="89" customWidth="1"/>
    <col min="2562" max="2562" width="7" style="89" customWidth="1"/>
    <col min="2563" max="2563" width="10.81640625" style="89" customWidth="1"/>
    <col min="2564" max="2564" width="17.54296875" style="89" bestFit="1" customWidth="1"/>
    <col min="2565" max="2565" width="6.453125" style="89" customWidth="1"/>
    <col min="2566" max="2566" width="43.54296875" style="89" customWidth="1"/>
    <col min="2567" max="2816" width="9.1796875" style="89"/>
    <col min="2817" max="2817" width="4" style="89" customWidth="1"/>
    <col min="2818" max="2818" width="7" style="89" customWidth="1"/>
    <col min="2819" max="2819" width="10.81640625" style="89" customWidth="1"/>
    <col min="2820" max="2820" width="17.54296875" style="89" bestFit="1" customWidth="1"/>
    <col min="2821" max="2821" width="6.453125" style="89" customWidth="1"/>
    <col min="2822" max="2822" width="43.54296875" style="89" customWidth="1"/>
    <col min="2823" max="3072" width="9.1796875" style="89"/>
    <col min="3073" max="3073" width="4" style="89" customWidth="1"/>
    <col min="3074" max="3074" width="7" style="89" customWidth="1"/>
    <col min="3075" max="3075" width="10.81640625" style="89" customWidth="1"/>
    <col min="3076" max="3076" width="17.54296875" style="89" bestFit="1" customWidth="1"/>
    <col min="3077" max="3077" width="6.453125" style="89" customWidth="1"/>
    <col min="3078" max="3078" width="43.54296875" style="89" customWidth="1"/>
    <col min="3079" max="3328" width="9.1796875" style="89"/>
    <col min="3329" max="3329" width="4" style="89" customWidth="1"/>
    <col min="3330" max="3330" width="7" style="89" customWidth="1"/>
    <col min="3331" max="3331" width="10.81640625" style="89" customWidth="1"/>
    <col min="3332" max="3332" width="17.54296875" style="89" bestFit="1" customWidth="1"/>
    <col min="3333" max="3333" width="6.453125" style="89" customWidth="1"/>
    <col min="3334" max="3334" width="43.54296875" style="89" customWidth="1"/>
    <col min="3335" max="3584" width="9.1796875" style="89"/>
    <col min="3585" max="3585" width="4" style="89" customWidth="1"/>
    <col min="3586" max="3586" width="7" style="89" customWidth="1"/>
    <col min="3587" max="3587" width="10.81640625" style="89" customWidth="1"/>
    <col min="3588" max="3588" width="17.54296875" style="89" bestFit="1" customWidth="1"/>
    <col min="3589" max="3589" width="6.453125" style="89" customWidth="1"/>
    <col min="3590" max="3590" width="43.54296875" style="89" customWidth="1"/>
    <col min="3591" max="3840" width="9.1796875" style="89"/>
    <col min="3841" max="3841" width="4" style="89" customWidth="1"/>
    <col min="3842" max="3842" width="7" style="89" customWidth="1"/>
    <col min="3843" max="3843" width="10.81640625" style="89" customWidth="1"/>
    <col min="3844" max="3844" width="17.54296875" style="89" bestFit="1" customWidth="1"/>
    <col min="3845" max="3845" width="6.453125" style="89" customWidth="1"/>
    <col min="3846" max="3846" width="43.54296875" style="89" customWidth="1"/>
    <col min="3847" max="4096" width="9.1796875" style="89"/>
    <col min="4097" max="4097" width="4" style="89" customWidth="1"/>
    <col min="4098" max="4098" width="7" style="89" customWidth="1"/>
    <col min="4099" max="4099" width="10.81640625" style="89" customWidth="1"/>
    <col min="4100" max="4100" width="17.54296875" style="89" bestFit="1" customWidth="1"/>
    <col min="4101" max="4101" width="6.453125" style="89" customWidth="1"/>
    <col min="4102" max="4102" width="43.54296875" style="89" customWidth="1"/>
    <col min="4103" max="4352" width="9.1796875" style="89"/>
    <col min="4353" max="4353" width="4" style="89" customWidth="1"/>
    <col min="4354" max="4354" width="7" style="89" customWidth="1"/>
    <col min="4355" max="4355" width="10.81640625" style="89" customWidth="1"/>
    <col min="4356" max="4356" width="17.54296875" style="89" bestFit="1" customWidth="1"/>
    <col min="4357" max="4357" width="6.453125" style="89" customWidth="1"/>
    <col min="4358" max="4358" width="43.54296875" style="89" customWidth="1"/>
    <col min="4359" max="4608" width="9.1796875" style="89"/>
    <col min="4609" max="4609" width="4" style="89" customWidth="1"/>
    <col min="4610" max="4610" width="7" style="89" customWidth="1"/>
    <col min="4611" max="4611" width="10.81640625" style="89" customWidth="1"/>
    <col min="4612" max="4612" width="17.54296875" style="89" bestFit="1" customWidth="1"/>
    <col min="4613" max="4613" width="6.453125" style="89" customWidth="1"/>
    <col min="4614" max="4614" width="43.54296875" style="89" customWidth="1"/>
    <col min="4615" max="4864" width="9.1796875" style="89"/>
    <col min="4865" max="4865" width="4" style="89" customWidth="1"/>
    <col min="4866" max="4866" width="7" style="89" customWidth="1"/>
    <col min="4867" max="4867" width="10.81640625" style="89" customWidth="1"/>
    <col min="4868" max="4868" width="17.54296875" style="89" bestFit="1" customWidth="1"/>
    <col min="4869" max="4869" width="6.453125" style="89" customWidth="1"/>
    <col min="4870" max="4870" width="43.54296875" style="89" customWidth="1"/>
    <col min="4871" max="5120" width="9.1796875" style="89"/>
    <col min="5121" max="5121" width="4" style="89" customWidth="1"/>
    <col min="5122" max="5122" width="7" style="89" customWidth="1"/>
    <col min="5123" max="5123" width="10.81640625" style="89" customWidth="1"/>
    <col min="5124" max="5124" width="17.54296875" style="89" bestFit="1" customWidth="1"/>
    <col min="5125" max="5125" width="6.453125" style="89" customWidth="1"/>
    <col min="5126" max="5126" width="43.54296875" style="89" customWidth="1"/>
    <col min="5127" max="5376" width="9.1796875" style="89"/>
    <col min="5377" max="5377" width="4" style="89" customWidth="1"/>
    <col min="5378" max="5378" width="7" style="89" customWidth="1"/>
    <col min="5379" max="5379" width="10.81640625" style="89" customWidth="1"/>
    <col min="5380" max="5380" width="17.54296875" style="89" bestFit="1" customWidth="1"/>
    <col min="5381" max="5381" width="6.453125" style="89" customWidth="1"/>
    <col min="5382" max="5382" width="43.54296875" style="89" customWidth="1"/>
    <col min="5383" max="5632" width="9.1796875" style="89"/>
    <col min="5633" max="5633" width="4" style="89" customWidth="1"/>
    <col min="5634" max="5634" width="7" style="89" customWidth="1"/>
    <col min="5635" max="5635" width="10.81640625" style="89" customWidth="1"/>
    <col min="5636" max="5636" width="17.54296875" style="89" bestFit="1" customWidth="1"/>
    <col min="5637" max="5637" width="6.453125" style="89" customWidth="1"/>
    <col min="5638" max="5638" width="43.54296875" style="89" customWidth="1"/>
    <col min="5639" max="5888" width="9.1796875" style="89"/>
    <col min="5889" max="5889" width="4" style="89" customWidth="1"/>
    <col min="5890" max="5890" width="7" style="89" customWidth="1"/>
    <col min="5891" max="5891" width="10.81640625" style="89" customWidth="1"/>
    <col min="5892" max="5892" width="17.54296875" style="89" bestFit="1" customWidth="1"/>
    <col min="5893" max="5893" width="6.453125" style="89" customWidth="1"/>
    <col min="5894" max="5894" width="43.54296875" style="89" customWidth="1"/>
    <col min="5895" max="6144" width="9.1796875" style="89"/>
    <col min="6145" max="6145" width="4" style="89" customWidth="1"/>
    <col min="6146" max="6146" width="7" style="89" customWidth="1"/>
    <col min="6147" max="6147" width="10.81640625" style="89" customWidth="1"/>
    <col min="6148" max="6148" width="17.54296875" style="89" bestFit="1" customWidth="1"/>
    <col min="6149" max="6149" width="6.453125" style="89" customWidth="1"/>
    <col min="6150" max="6150" width="43.54296875" style="89" customWidth="1"/>
    <col min="6151" max="6400" width="9.1796875" style="89"/>
    <col min="6401" max="6401" width="4" style="89" customWidth="1"/>
    <col min="6402" max="6402" width="7" style="89" customWidth="1"/>
    <col min="6403" max="6403" width="10.81640625" style="89" customWidth="1"/>
    <col min="6404" max="6404" width="17.54296875" style="89" bestFit="1" customWidth="1"/>
    <col min="6405" max="6405" width="6.453125" style="89" customWidth="1"/>
    <col min="6406" max="6406" width="43.54296875" style="89" customWidth="1"/>
    <col min="6407" max="6656" width="9.1796875" style="89"/>
    <col min="6657" max="6657" width="4" style="89" customWidth="1"/>
    <col min="6658" max="6658" width="7" style="89" customWidth="1"/>
    <col min="6659" max="6659" width="10.81640625" style="89" customWidth="1"/>
    <col min="6660" max="6660" width="17.54296875" style="89" bestFit="1" customWidth="1"/>
    <col min="6661" max="6661" width="6.453125" style="89" customWidth="1"/>
    <col min="6662" max="6662" width="43.54296875" style="89" customWidth="1"/>
    <col min="6663" max="6912" width="9.1796875" style="89"/>
    <col min="6913" max="6913" width="4" style="89" customWidth="1"/>
    <col min="6914" max="6914" width="7" style="89" customWidth="1"/>
    <col min="6915" max="6915" width="10.81640625" style="89" customWidth="1"/>
    <col min="6916" max="6916" width="17.54296875" style="89" bestFit="1" customWidth="1"/>
    <col min="6917" max="6917" width="6.453125" style="89" customWidth="1"/>
    <col min="6918" max="6918" width="43.54296875" style="89" customWidth="1"/>
    <col min="6919" max="7168" width="9.1796875" style="89"/>
    <col min="7169" max="7169" width="4" style="89" customWidth="1"/>
    <col min="7170" max="7170" width="7" style="89" customWidth="1"/>
    <col min="7171" max="7171" width="10.81640625" style="89" customWidth="1"/>
    <col min="7172" max="7172" width="17.54296875" style="89" bestFit="1" customWidth="1"/>
    <col min="7173" max="7173" width="6.453125" style="89" customWidth="1"/>
    <col min="7174" max="7174" width="43.54296875" style="89" customWidth="1"/>
    <col min="7175" max="7424" width="9.1796875" style="89"/>
    <col min="7425" max="7425" width="4" style="89" customWidth="1"/>
    <col min="7426" max="7426" width="7" style="89" customWidth="1"/>
    <col min="7427" max="7427" width="10.81640625" style="89" customWidth="1"/>
    <col min="7428" max="7428" width="17.54296875" style="89" bestFit="1" customWidth="1"/>
    <col min="7429" max="7429" width="6.453125" style="89" customWidth="1"/>
    <col min="7430" max="7430" width="43.54296875" style="89" customWidth="1"/>
    <col min="7431" max="7680" width="9.1796875" style="89"/>
    <col min="7681" max="7681" width="4" style="89" customWidth="1"/>
    <col min="7682" max="7682" width="7" style="89" customWidth="1"/>
    <col min="7683" max="7683" width="10.81640625" style="89" customWidth="1"/>
    <col min="7684" max="7684" width="17.54296875" style="89" bestFit="1" customWidth="1"/>
    <col min="7685" max="7685" width="6.453125" style="89" customWidth="1"/>
    <col min="7686" max="7686" width="43.54296875" style="89" customWidth="1"/>
    <col min="7687" max="7936" width="9.1796875" style="89"/>
    <col min="7937" max="7937" width="4" style="89" customWidth="1"/>
    <col min="7938" max="7938" width="7" style="89" customWidth="1"/>
    <col min="7939" max="7939" width="10.81640625" style="89" customWidth="1"/>
    <col min="7940" max="7940" width="17.54296875" style="89" bestFit="1" customWidth="1"/>
    <col min="7941" max="7941" width="6.453125" style="89" customWidth="1"/>
    <col min="7942" max="7942" width="43.54296875" style="89" customWidth="1"/>
    <col min="7943" max="8192" width="9.1796875" style="89"/>
    <col min="8193" max="8193" width="4" style="89" customWidth="1"/>
    <col min="8194" max="8194" width="7" style="89" customWidth="1"/>
    <col min="8195" max="8195" width="10.81640625" style="89" customWidth="1"/>
    <col min="8196" max="8196" width="17.54296875" style="89" bestFit="1" customWidth="1"/>
    <col min="8197" max="8197" width="6.453125" style="89" customWidth="1"/>
    <col min="8198" max="8198" width="43.54296875" style="89" customWidth="1"/>
    <col min="8199" max="8448" width="9.1796875" style="89"/>
    <col min="8449" max="8449" width="4" style="89" customWidth="1"/>
    <col min="8450" max="8450" width="7" style="89" customWidth="1"/>
    <col min="8451" max="8451" width="10.81640625" style="89" customWidth="1"/>
    <col min="8452" max="8452" width="17.54296875" style="89" bestFit="1" customWidth="1"/>
    <col min="8453" max="8453" width="6.453125" style="89" customWidth="1"/>
    <col min="8454" max="8454" width="43.54296875" style="89" customWidth="1"/>
    <col min="8455" max="8704" width="9.1796875" style="89"/>
    <col min="8705" max="8705" width="4" style="89" customWidth="1"/>
    <col min="8706" max="8706" width="7" style="89" customWidth="1"/>
    <col min="8707" max="8707" width="10.81640625" style="89" customWidth="1"/>
    <col min="8708" max="8708" width="17.54296875" style="89" bestFit="1" customWidth="1"/>
    <col min="8709" max="8709" width="6.453125" style="89" customWidth="1"/>
    <col min="8710" max="8710" width="43.54296875" style="89" customWidth="1"/>
    <col min="8711" max="8960" width="9.1796875" style="89"/>
    <col min="8961" max="8961" width="4" style="89" customWidth="1"/>
    <col min="8962" max="8962" width="7" style="89" customWidth="1"/>
    <col min="8963" max="8963" width="10.81640625" style="89" customWidth="1"/>
    <col min="8964" max="8964" width="17.54296875" style="89" bestFit="1" customWidth="1"/>
    <col min="8965" max="8965" width="6.453125" style="89" customWidth="1"/>
    <col min="8966" max="8966" width="43.54296875" style="89" customWidth="1"/>
    <col min="8967" max="9216" width="9.1796875" style="89"/>
    <col min="9217" max="9217" width="4" style="89" customWidth="1"/>
    <col min="9218" max="9218" width="7" style="89" customWidth="1"/>
    <col min="9219" max="9219" width="10.81640625" style="89" customWidth="1"/>
    <col min="9220" max="9220" width="17.54296875" style="89" bestFit="1" customWidth="1"/>
    <col min="9221" max="9221" width="6.453125" style="89" customWidth="1"/>
    <col min="9222" max="9222" width="43.54296875" style="89" customWidth="1"/>
    <col min="9223" max="9472" width="9.1796875" style="89"/>
    <col min="9473" max="9473" width="4" style="89" customWidth="1"/>
    <col min="9474" max="9474" width="7" style="89" customWidth="1"/>
    <col min="9475" max="9475" width="10.81640625" style="89" customWidth="1"/>
    <col min="9476" max="9476" width="17.54296875" style="89" bestFit="1" customWidth="1"/>
    <col min="9477" max="9477" width="6.453125" style="89" customWidth="1"/>
    <col min="9478" max="9478" width="43.54296875" style="89" customWidth="1"/>
    <col min="9479" max="9728" width="9.1796875" style="89"/>
    <col min="9729" max="9729" width="4" style="89" customWidth="1"/>
    <col min="9730" max="9730" width="7" style="89" customWidth="1"/>
    <col min="9731" max="9731" width="10.81640625" style="89" customWidth="1"/>
    <col min="9732" max="9732" width="17.54296875" style="89" bestFit="1" customWidth="1"/>
    <col min="9733" max="9733" width="6.453125" style="89" customWidth="1"/>
    <col min="9734" max="9734" width="43.54296875" style="89" customWidth="1"/>
    <col min="9735" max="9984" width="9.1796875" style="89"/>
    <col min="9985" max="9985" width="4" style="89" customWidth="1"/>
    <col min="9986" max="9986" width="7" style="89" customWidth="1"/>
    <col min="9987" max="9987" width="10.81640625" style="89" customWidth="1"/>
    <col min="9988" max="9988" width="17.54296875" style="89" bestFit="1" customWidth="1"/>
    <col min="9989" max="9989" width="6.453125" style="89" customWidth="1"/>
    <col min="9990" max="9990" width="43.54296875" style="89" customWidth="1"/>
    <col min="9991" max="10240" width="9.1796875" style="89"/>
    <col min="10241" max="10241" width="4" style="89" customWidth="1"/>
    <col min="10242" max="10242" width="7" style="89" customWidth="1"/>
    <col min="10243" max="10243" width="10.81640625" style="89" customWidth="1"/>
    <col min="10244" max="10244" width="17.54296875" style="89" bestFit="1" customWidth="1"/>
    <col min="10245" max="10245" width="6.453125" style="89" customWidth="1"/>
    <col min="10246" max="10246" width="43.54296875" style="89" customWidth="1"/>
    <col min="10247" max="10496" width="9.1796875" style="89"/>
    <col min="10497" max="10497" width="4" style="89" customWidth="1"/>
    <col min="10498" max="10498" width="7" style="89" customWidth="1"/>
    <col min="10499" max="10499" width="10.81640625" style="89" customWidth="1"/>
    <col min="10500" max="10500" width="17.54296875" style="89" bestFit="1" customWidth="1"/>
    <col min="10501" max="10501" width="6.453125" style="89" customWidth="1"/>
    <col min="10502" max="10502" width="43.54296875" style="89" customWidth="1"/>
    <col min="10503" max="10752" width="9.1796875" style="89"/>
    <col min="10753" max="10753" width="4" style="89" customWidth="1"/>
    <col min="10754" max="10754" width="7" style="89" customWidth="1"/>
    <col min="10755" max="10755" width="10.81640625" style="89" customWidth="1"/>
    <col min="10756" max="10756" width="17.54296875" style="89" bestFit="1" customWidth="1"/>
    <col min="10757" max="10757" width="6.453125" style="89" customWidth="1"/>
    <col min="10758" max="10758" width="43.54296875" style="89" customWidth="1"/>
    <col min="10759" max="11008" width="9.1796875" style="89"/>
    <col min="11009" max="11009" width="4" style="89" customWidth="1"/>
    <col min="11010" max="11010" width="7" style="89" customWidth="1"/>
    <col min="11011" max="11011" width="10.81640625" style="89" customWidth="1"/>
    <col min="11012" max="11012" width="17.54296875" style="89" bestFit="1" customWidth="1"/>
    <col min="11013" max="11013" width="6.453125" style="89" customWidth="1"/>
    <col min="11014" max="11014" width="43.54296875" style="89" customWidth="1"/>
    <col min="11015" max="11264" width="9.1796875" style="89"/>
    <col min="11265" max="11265" width="4" style="89" customWidth="1"/>
    <col min="11266" max="11266" width="7" style="89" customWidth="1"/>
    <col min="11267" max="11267" width="10.81640625" style="89" customWidth="1"/>
    <col min="11268" max="11268" width="17.54296875" style="89" bestFit="1" customWidth="1"/>
    <col min="11269" max="11269" width="6.453125" style="89" customWidth="1"/>
    <col min="11270" max="11270" width="43.54296875" style="89" customWidth="1"/>
    <col min="11271" max="11520" width="9.1796875" style="89"/>
    <col min="11521" max="11521" width="4" style="89" customWidth="1"/>
    <col min="11522" max="11522" width="7" style="89" customWidth="1"/>
    <col min="11523" max="11523" width="10.81640625" style="89" customWidth="1"/>
    <col min="11524" max="11524" width="17.54296875" style="89" bestFit="1" customWidth="1"/>
    <col min="11525" max="11525" width="6.453125" style="89" customWidth="1"/>
    <col min="11526" max="11526" width="43.54296875" style="89" customWidth="1"/>
    <col min="11527" max="11776" width="9.1796875" style="89"/>
    <col min="11777" max="11777" width="4" style="89" customWidth="1"/>
    <col min="11778" max="11778" width="7" style="89" customWidth="1"/>
    <col min="11779" max="11779" width="10.81640625" style="89" customWidth="1"/>
    <col min="11780" max="11780" width="17.54296875" style="89" bestFit="1" customWidth="1"/>
    <col min="11781" max="11781" width="6.453125" style="89" customWidth="1"/>
    <col min="11782" max="11782" width="43.54296875" style="89" customWidth="1"/>
    <col min="11783" max="12032" width="9.1796875" style="89"/>
    <col min="12033" max="12033" width="4" style="89" customWidth="1"/>
    <col min="12034" max="12034" width="7" style="89" customWidth="1"/>
    <col min="12035" max="12035" width="10.81640625" style="89" customWidth="1"/>
    <col min="12036" max="12036" width="17.54296875" style="89" bestFit="1" customWidth="1"/>
    <col min="12037" max="12037" width="6.453125" style="89" customWidth="1"/>
    <col min="12038" max="12038" width="43.54296875" style="89" customWidth="1"/>
    <col min="12039" max="12288" width="9.1796875" style="89"/>
    <col min="12289" max="12289" width="4" style="89" customWidth="1"/>
    <col min="12290" max="12290" width="7" style="89" customWidth="1"/>
    <col min="12291" max="12291" width="10.81640625" style="89" customWidth="1"/>
    <col min="12292" max="12292" width="17.54296875" style="89" bestFit="1" customWidth="1"/>
    <col min="12293" max="12293" width="6.453125" style="89" customWidth="1"/>
    <col min="12294" max="12294" width="43.54296875" style="89" customWidth="1"/>
    <col min="12295" max="12544" width="9.1796875" style="89"/>
    <col min="12545" max="12545" width="4" style="89" customWidth="1"/>
    <col min="12546" max="12546" width="7" style="89" customWidth="1"/>
    <col min="12547" max="12547" width="10.81640625" style="89" customWidth="1"/>
    <col min="12548" max="12548" width="17.54296875" style="89" bestFit="1" customWidth="1"/>
    <col min="12549" max="12549" width="6.453125" style="89" customWidth="1"/>
    <col min="12550" max="12550" width="43.54296875" style="89" customWidth="1"/>
    <col min="12551" max="12800" width="9.1796875" style="89"/>
    <col min="12801" max="12801" width="4" style="89" customWidth="1"/>
    <col min="12802" max="12802" width="7" style="89" customWidth="1"/>
    <col min="12803" max="12803" width="10.81640625" style="89" customWidth="1"/>
    <col min="12804" max="12804" width="17.54296875" style="89" bestFit="1" customWidth="1"/>
    <col min="12805" max="12805" width="6.453125" style="89" customWidth="1"/>
    <col min="12806" max="12806" width="43.54296875" style="89" customWidth="1"/>
    <col min="12807" max="13056" width="9.1796875" style="89"/>
    <col min="13057" max="13057" width="4" style="89" customWidth="1"/>
    <col min="13058" max="13058" width="7" style="89" customWidth="1"/>
    <col min="13059" max="13059" width="10.81640625" style="89" customWidth="1"/>
    <col min="13060" max="13060" width="17.54296875" style="89" bestFit="1" customWidth="1"/>
    <col min="13061" max="13061" width="6.453125" style="89" customWidth="1"/>
    <col min="13062" max="13062" width="43.54296875" style="89" customWidth="1"/>
    <col min="13063" max="13312" width="9.1796875" style="89"/>
    <col min="13313" max="13313" width="4" style="89" customWidth="1"/>
    <col min="13314" max="13314" width="7" style="89" customWidth="1"/>
    <col min="13315" max="13315" width="10.81640625" style="89" customWidth="1"/>
    <col min="13316" max="13316" width="17.54296875" style="89" bestFit="1" customWidth="1"/>
    <col min="13317" max="13317" width="6.453125" style="89" customWidth="1"/>
    <col min="13318" max="13318" width="43.54296875" style="89" customWidth="1"/>
    <col min="13319" max="13568" width="9.1796875" style="89"/>
    <col min="13569" max="13569" width="4" style="89" customWidth="1"/>
    <col min="13570" max="13570" width="7" style="89" customWidth="1"/>
    <col min="13571" max="13571" width="10.81640625" style="89" customWidth="1"/>
    <col min="13572" max="13572" width="17.54296875" style="89" bestFit="1" customWidth="1"/>
    <col min="13573" max="13573" width="6.453125" style="89" customWidth="1"/>
    <col min="13574" max="13574" width="43.54296875" style="89" customWidth="1"/>
    <col min="13575" max="13824" width="9.1796875" style="89"/>
    <col min="13825" max="13825" width="4" style="89" customWidth="1"/>
    <col min="13826" max="13826" width="7" style="89" customWidth="1"/>
    <col min="13827" max="13827" width="10.81640625" style="89" customWidth="1"/>
    <col min="13828" max="13828" width="17.54296875" style="89" bestFit="1" customWidth="1"/>
    <col min="13829" max="13829" width="6.453125" style="89" customWidth="1"/>
    <col min="13830" max="13830" width="43.54296875" style="89" customWidth="1"/>
    <col min="13831" max="14080" width="9.1796875" style="89"/>
    <col min="14081" max="14081" width="4" style="89" customWidth="1"/>
    <col min="14082" max="14082" width="7" style="89" customWidth="1"/>
    <col min="14083" max="14083" width="10.81640625" style="89" customWidth="1"/>
    <col min="14084" max="14084" width="17.54296875" style="89" bestFit="1" customWidth="1"/>
    <col min="14085" max="14085" width="6.453125" style="89" customWidth="1"/>
    <col min="14086" max="14086" width="43.54296875" style="89" customWidth="1"/>
    <col min="14087" max="14336" width="9.1796875" style="89"/>
    <col min="14337" max="14337" width="4" style="89" customWidth="1"/>
    <col min="14338" max="14338" width="7" style="89" customWidth="1"/>
    <col min="14339" max="14339" width="10.81640625" style="89" customWidth="1"/>
    <col min="14340" max="14340" width="17.54296875" style="89" bestFit="1" customWidth="1"/>
    <col min="14341" max="14341" width="6.453125" style="89" customWidth="1"/>
    <col min="14342" max="14342" width="43.54296875" style="89" customWidth="1"/>
    <col min="14343" max="14592" width="9.1796875" style="89"/>
    <col min="14593" max="14593" width="4" style="89" customWidth="1"/>
    <col min="14594" max="14594" width="7" style="89" customWidth="1"/>
    <col min="14595" max="14595" width="10.81640625" style="89" customWidth="1"/>
    <col min="14596" max="14596" width="17.54296875" style="89" bestFit="1" customWidth="1"/>
    <col min="14597" max="14597" width="6.453125" style="89" customWidth="1"/>
    <col min="14598" max="14598" width="43.54296875" style="89" customWidth="1"/>
    <col min="14599" max="14848" width="9.1796875" style="89"/>
    <col min="14849" max="14849" width="4" style="89" customWidth="1"/>
    <col min="14850" max="14850" width="7" style="89" customWidth="1"/>
    <col min="14851" max="14851" width="10.81640625" style="89" customWidth="1"/>
    <col min="14852" max="14852" width="17.54296875" style="89" bestFit="1" customWidth="1"/>
    <col min="14853" max="14853" width="6.453125" style="89" customWidth="1"/>
    <col min="14854" max="14854" width="43.54296875" style="89" customWidth="1"/>
    <col min="14855" max="15104" width="9.1796875" style="89"/>
    <col min="15105" max="15105" width="4" style="89" customWidth="1"/>
    <col min="15106" max="15106" width="7" style="89" customWidth="1"/>
    <col min="15107" max="15107" width="10.81640625" style="89" customWidth="1"/>
    <col min="15108" max="15108" width="17.54296875" style="89" bestFit="1" customWidth="1"/>
    <col min="15109" max="15109" width="6.453125" style="89" customWidth="1"/>
    <col min="15110" max="15110" width="43.54296875" style="89" customWidth="1"/>
    <col min="15111" max="15360" width="9.1796875" style="89"/>
    <col min="15361" max="15361" width="4" style="89" customWidth="1"/>
    <col min="15362" max="15362" width="7" style="89" customWidth="1"/>
    <col min="15363" max="15363" width="10.81640625" style="89" customWidth="1"/>
    <col min="15364" max="15364" width="17.54296875" style="89" bestFit="1" customWidth="1"/>
    <col min="15365" max="15365" width="6.453125" style="89" customWidth="1"/>
    <col min="15366" max="15366" width="43.54296875" style="89" customWidth="1"/>
    <col min="15367" max="15616" width="9.1796875" style="89"/>
    <col min="15617" max="15617" width="4" style="89" customWidth="1"/>
    <col min="15618" max="15618" width="7" style="89" customWidth="1"/>
    <col min="15619" max="15619" width="10.81640625" style="89" customWidth="1"/>
    <col min="15620" max="15620" width="17.54296875" style="89" bestFit="1" customWidth="1"/>
    <col min="15621" max="15621" width="6.453125" style="89" customWidth="1"/>
    <col min="15622" max="15622" width="43.54296875" style="89" customWidth="1"/>
    <col min="15623" max="15872" width="9.1796875" style="89"/>
    <col min="15873" max="15873" width="4" style="89" customWidth="1"/>
    <col min="15874" max="15874" width="7" style="89" customWidth="1"/>
    <col min="15875" max="15875" width="10.81640625" style="89" customWidth="1"/>
    <col min="15876" max="15876" width="17.54296875" style="89" bestFit="1" customWidth="1"/>
    <col min="15877" max="15877" width="6.453125" style="89" customWidth="1"/>
    <col min="15878" max="15878" width="43.54296875" style="89" customWidth="1"/>
    <col min="15879" max="16128" width="9.1796875" style="89"/>
    <col min="16129" max="16129" width="4" style="89" customWidth="1"/>
    <col min="16130" max="16130" width="7" style="89" customWidth="1"/>
    <col min="16131" max="16131" width="10.81640625" style="89" customWidth="1"/>
    <col min="16132" max="16132" width="17.54296875" style="89" bestFit="1" customWidth="1"/>
    <col min="16133" max="16133" width="6.453125" style="89" customWidth="1"/>
    <col min="16134" max="16134" width="43.54296875" style="89" customWidth="1"/>
    <col min="16135" max="16384" width="9.1796875" style="89"/>
  </cols>
  <sheetData>
    <row r="1" spans="1:6" ht="13" x14ac:dyDescent="0.3">
      <c r="A1" s="148" t="s">
        <v>92</v>
      </c>
    </row>
    <row r="2" spans="1:6" ht="13" thickBot="1" x14ac:dyDescent="0.3"/>
    <row r="3" spans="1:6" ht="13.5" thickBot="1" x14ac:dyDescent="0.3">
      <c r="A3" s="149" t="s">
        <v>93</v>
      </c>
      <c r="B3" s="149" t="s">
        <v>94</v>
      </c>
      <c r="C3" s="149" t="s">
        <v>95</v>
      </c>
      <c r="D3" s="149" t="s">
        <v>96</v>
      </c>
      <c r="E3" s="149" t="s">
        <v>97</v>
      </c>
      <c r="F3" s="149" t="s">
        <v>98</v>
      </c>
    </row>
    <row r="4" spans="1:6" ht="25.5" thickBot="1" x14ac:dyDescent="0.3">
      <c r="A4" s="150">
        <v>1</v>
      </c>
      <c r="B4" s="150">
        <v>1987</v>
      </c>
      <c r="C4" s="151" t="s">
        <v>99</v>
      </c>
      <c r="D4" s="151" t="s">
        <v>100</v>
      </c>
      <c r="E4" s="150">
        <v>4</v>
      </c>
      <c r="F4" s="151" t="s">
        <v>101</v>
      </c>
    </row>
    <row r="5" spans="1:6" ht="13" thickBot="1" x14ac:dyDescent="0.3">
      <c r="A5" s="150" t="s">
        <v>102</v>
      </c>
      <c r="B5" s="150">
        <v>1988</v>
      </c>
      <c r="C5" s="151" t="s">
        <v>102</v>
      </c>
      <c r="D5" s="151" t="s">
        <v>102</v>
      </c>
      <c r="E5" s="150" t="s">
        <v>102</v>
      </c>
      <c r="F5" s="151" t="s">
        <v>102</v>
      </c>
    </row>
    <row r="6" spans="1:6" ht="25.5" thickBot="1" x14ac:dyDescent="0.3">
      <c r="A6" s="150">
        <v>2</v>
      </c>
      <c r="B6" s="150">
        <v>1989</v>
      </c>
      <c r="C6" s="151" t="s">
        <v>103</v>
      </c>
      <c r="D6" s="151" t="s">
        <v>104</v>
      </c>
      <c r="E6" s="150">
        <v>6</v>
      </c>
      <c r="F6" s="151" t="s">
        <v>105</v>
      </c>
    </row>
    <row r="7" spans="1:6" ht="50.5" thickBot="1" x14ac:dyDescent="0.3">
      <c r="A7" s="150">
        <v>3</v>
      </c>
      <c r="B7" s="150">
        <v>1990</v>
      </c>
      <c r="C7" s="151" t="s">
        <v>106</v>
      </c>
      <c r="D7" s="151" t="s">
        <v>107</v>
      </c>
      <c r="E7" s="150">
        <v>9</v>
      </c>
      <c r="F7" s="151" t="s">
        <v>108</v>
      </c>
    </row>
    <row r="8" spans="1:6" ht="38" thickBot="1" x14ac:dyDescent="0.3">
      <c r="A8" s="150">
        <v>4</v>
      </c>
      <c r="B8" s="150">
        <v>1991</v>
      </c>
      <c r="C8" s="151" t="s">
        <v>99</v>
      </c>
      <c r="D8" s="151" t="s">
        <v>109</v>
      </c>
      <c r="E8" s="150">
        <v>7</v>
      </c>
      <c r="F8" s="151" t="s">
        <v>110</v>
      </c>
    </row>
    <row r="9" spans="1:6" ht="38" thickBot="1" x14ac:dyDescent="0.3">
      <c r="A9" s="150">
        <v>5</v>
      </c>
      <c r="B9" s="150">
        <v>1992</v>
      </c>
      <c r="C9" s="151" t="s">
        <v>111</v>
      </c>
      <c r="D9" s="151" t="s">
        <v>112</v>
      </c>
      <c r="E9" s="150">
        <v>7</v>
      </c>
      <c r="F9" s="151" t="s">
        <v>113</v>
      </c>
    </row>
    <row r="10" spans="1:6" ht="38" thickBot="1" x14ac:dyDescent="0.3">
      <c r="A10" s="150">
        <v>6</v>
      </c>
      <c r="B10" s="150">
        <v>1993</v>
      </c>
      <c r="C10" s="151" t="s">
        <v>114</v>
      </c>
      <c r="D10" s="151" t="s">
        <v>115</v>
      </c>
      <c r="E10" s="150">
        <v>7</v>
      </c>
      <c r="F10" s="151" t="s">
        <v>116</v>
      </c>
    </row>
    <row r="11" spans="1:6" ht="38" thickBot="1" x14ac:dyDescent="0.3">
      <c r="A11" s="150">
        <v>7</v>
      </c>
      <c r="B11" s="150">
        <v>1994</v>
      </c>
      <c r="C11" s="151" t="s">
        <v>114</v>
      </c>
      <c r="D11" s="151" t="s">
        <v>117</v>
      </c>
      <c r="E11" s="150">
        <v>8</v>
      </c>
      <c r="F11" s="151" t="s">
        <v>118</v>
      </c>
    </row>
    <row r="12" spans="1:6" ht="38" thickBot="1" x14ac:dyDescent="0.3">
      <c r="A12" s="150">
        <v>8</v>
      </c>
      <c r="B12" s="150">
        <v>1995</v>
      </c>
      <c r="C12" s="151" t="s">
        <v>99</v>
      </c>
      <c r="D12" s="151" t="s">
        <v>119</v>
      </c>
      <c r="E12" s="150">
        <v>8</v>
      </c>
      <c r="F12" s="151" t="s">
        <v>120</v>
      </c>
    </row>
    <row r="13" spans="1:6" ht="13" thickBot="1" x14ac:dyDescent="0.3">
      <c r="A13" s="150" t="s">
        <v>102</v>
      </c>
      <c r="B13" s="150">
        <v>1996</v>
      </c>
      <c r="C13" s="151" t="s">
        <v>102</v>
      </c>
      <c r="D13" s="151" t="s">
        <v>102</v>
      </c>
      <c r="E13" s="150" t="s">
        <v>102</v>
      </c>
      <c r="F13" s="151" t="s">
        <v>102</v>
      </c>
    </row>
    <row r="14" spans="1:6" ht="38" thickBot="1" x14ac:dyDescent="0.3">
      <c r="A14" s="150">
        <v>9</v>
      </c>
      <c r="B14" s="150">
        <v>1997</v>
      </c>
      <c r="C14" s="151" t="s">
        <v>121</v>
      </c>
      <c r="D14" s="151" t="s">
        <v>122</v>
      </c>
      <c r="E14" s="150">
        <v>8</v>
      </c>
      <c r="F14" s="151" t="s">
        <v>120</v>
      </c>
    </row>
    <row r="15" spans="1:6" ht="25.5" thickBot="1" x14ac:dyDescent="0.3">
      <c r="A15" s="150">
        <v>10</v>
      </c>
      <c r="B15" s="150">
        <v>1998</v>
      </c>
      <c r="C15" s="151" t="s">
        <v>99</v>
      </c>
      <c r="D15" s="151" t="s">
        <v>123</v>
      </c>
      <c r="E15" s="150">
        <v>4</v>
      </c>
      <c r="F15" s="151" t="s">
        <v>124</v>
      </c>
    </row>
    <row r="16" spans="1:6" ht="38" thickBot="1" x14ac:dyDescent="0.3">
      <c r="A16" s="150">
        <v>11</v>
      </c>
      <c r="B16" s="150">
        <v>1999</v>
      </c>
      <c r="C16" s="151" t="s">
        <v>99</v>
      </c>
      <c r="D16" s="151" t="s">
        <v>125</v>
      </c>
      <c r="E16" s="150">
        <v>8</v>
      </c>
      <c r="F16" s="151" t="s">
        <v>126</v>
      </c>
    </row>
    <row r="17" spans="1:6" ht="100.5" thickBot="1" x14ac:dyDescent="0.3">
      <c r="A17" s="150">
        <v>12</v>
      </c>
      <c r="B17" s="150">
        <v>2000</v>
      </c>
      <c r="C17" s="151" t="s">
        <v>114</v>
      </c>
      <c r="D17" s="151" t="s">
        <v>127</v>
      </c>
      <c r="E17" s="150">
        <v>18</v>
      </c>
      <c r="F17" s="151" t="s">
        <v>128</v>
      </c>
    </row>
    <row r="18" spans="1:6" ht="88" thickBot="1" x14ac:dyDescent="0.3">
      <c r="A18" s="150">
        <v>13</v>
      </c>
      <c r="B18" s="150">
        <v>2001</v>
      </c>
      <c r="C18" s="151" t="s">
        <v>129</v>
      </c>
      <c r="D18" s="151" t="s">
        <v>130</v>
      </c>
      <c r="E18" s="150">
        <v>17</v>
      </c>
      <c r="F18" s="151" t="s">
        <v>131</v>
      </c>
    </row>
    <row r="19" spans="1:6" ht="50.5" thickBot="1" x14ac:dyDescent="0.3">
      <c r="A19" s="150">
        <v>14</v>
      </c>
      <c r="B19" s="150">
        <v>2002</v>
      </c>
      <c r="C19" s="151" t="s">
        <v>99</v>
      </c>
      <c r="D19" s="151" t="s">
        <v>132</v>
      </c>
      <c r="E19" s="150">
        <v>12</v>
      </c>
      <c r="F19" s="151" t="s">
        <v>133</v>
      </c>
    </row>
    <row r="20" spans="1:6" ht="63" thickBot="1" x14ac:dyDescent="0.3">
      <c r="A20" s="150">
        <v>15</v>
      </c>
      <c r="B20" s="150">
        <v>2003</v>
      </c>
      <c r="C20" s="151" t="s">
        <v>114</v>
      </c>
      <c r="D20" s="151" t="s">
        <v>134</v>
      </c>
      <c r="E20" s="150">
        <v>12</v>
      </c>
      <c r="F20" s="151" t="s">
        <v>135</v>
      </c>
    </row>
    <row r="21" spans="1:6" ht="63" thickBot="1" x14ac:dyDescent="0.3">
      <c r="A21" s="150">
        <v>16</v>
      </c>
      <c r="B21" s="150">
        <v>2004</v>
      </c>
      <c r="C21" s="151" t="s">
        <v>136</v>
      </c>
      <c r="D21" s="151" t="s">
        <v>137</v>
      </c>
      <c r="E21" s="150">
        <v>14</v>
      </c>
      <c r="F21" s="151" t="s">
        <v>138</v>
      </c>
    </row>
    <row r="22" spans="1:6" ht="50.5" thickBot="1" x14ac:dyDescent="0.3">
      <c r="A22" s="150">
        <v>17</v>
      </c>
      <c r="B22" s="150">
        <v>2005</v>
      </c>
      <c r="C22" s="151" t="s">
        <v>103</v>
      </c>
      <c r="D22" s="151" t="s">
        <v>139</v>
      </c>
      <c r="E22" s="150">
        <v>10</v>
      </c>
      <c r="F22" s="151" t="s">
        <v>140</v>
      </c>
    </row>
    <row r="23" spans="1:6" ht="63" thickBot="1" x14ac:dyDescent="0.3">
      <c r="A23" s="150">
        <v>18</v>
      </c>
      <c r="B23" s="150">
        <v>2006</v>
      </c>
      <c r="C23" s="151" t="s">
        <v>103</v>
      </c>
      <c r="D23" s="151" t="s">
        <v>141</v>
      </c>
      <c r="E23" s="150">
        <v>14</v>
      </c>
      <c r="F23" s="151" t="s">
        <v>142</v>
      </c>
    </row>
    <row r="24" spans="1:6" ht="75.5" thickBot="1" x14ac:dyDescent="0.3">
      <c r="A24" s="150">
        <v>19</v>
      </c>
      <c r="B24" s="150">
        <v>2007</v>
      </c>
      <c r="C24" s="151" t="s">
        <v>111</v>
      </c>
      <c r="D24" s="151" t="s">
        <v>143</v>
      </c>
      <c r="E24" s="150">
        <v>15</v>
      </c>
      <c r="F24" s="151" t="s">
        <v>144</v>
      </c>
    </row>
    <row r="25" spans="1:6" ht="100.5" thickBot="1" x14ac:dyDescent="0.3">
      <c r="A25" s="150">
        <v>20</v>
      </c>
      <c r="B25" s="150">
        <v>2008</v>
      </c>
      <c r="C25" s="151" t="s">
        <v>99</v>
      </c>
      <c r="D25" s="151" t="s">
        <v>145</v>
      </c>
      <c r="E25" s="150">
        <v>21</v>
      </c>
      <c r="F25" s="151" t="s">
        <v>146</v>
      </c>
    </row>
    <row r="26" spans="1:6" ht="106.5" thickBot="1" x14ac:dyDescent="0.4">
      <c r="A26" s="150">
        <v>21</v>
      </c>
      <c r="B26" s="150">
        <v>2009</v>
      </c>
      <c r="C26" s="151" t="s">
        <v>111</v>
      </c>
      <c r="D26" s="151" t="s">
        <v>147</v>
      </c>
      <c r="E26" s="150">
        <v>21</v>
      </c>
      <c r="F26" s="151" t="s">
        <v>148</v>
      </c>
    </row>
    <row r="27" spans="1:6" ht="92" thickBot="1" x14ac:dyDescent="0.4">
      <c r="A27" s="150">
        <v>22</v>
      </c>
      <c r="B27" s="150">
        <v>2010</v>
      </c>
      <c r="C27" s="151" t="s">
        <v>114</v>
      </c>
      <c r="D27" s="151" t="s">
        <v>149</v>
      </c>
      <c r="E27" s="150">
        <v>19</v>
      </c>
      <c r="F27" s="151" t="s">
        <v>150</v>
      </c>
    </row>
    <row r="28" spans="1:6" ht="94" thickBot="1" x14ac:dyDescent="0.4">
      <c r="A28" s="150">
        <v>23</v>
      </c>
      <c r="B28" s="150">
        <v>2011</v>
      </c>
      <c r="C28" s="151" t="s">
        <v>136</v>
      </c>
      <c r="D28" s="151" t="s">
        <v>151</v>
      </c>
      <c r="E28" s="150">
        <v>18</v>
      </c>
      <c r="F28" s="151" t="s">
        <v>152</v>
      </c>
    </row>
    <row r="29" spans="1:6" ht="129.5" thickBot="1" x14ac:dyDescent="0.4">
      <c r="A29" s="150">
        <v>24</v>
      </c>
      <c r="B29" s="150">
        <v>2012</v>
      </c>
      <c r="C29" s="151" t="s">
        <v>129</v>
      </c>
      <c r="D29" s="151" t="s">
        <v>153</v>
      </c>
      <c r="E29" s="150">
        <v>27</v>
      </c>
      <c r="F29" s="151" t="s">
        <v>154</v>
      </c>
    </row>
    <row r="30" spans="1:6" ht="92" thickBot="1" x14ac:dyDescent="0.4">
      <c r="A30" s="150">
        <v>25</v>
      </c>
      <c r="B30" s="150">
        <v>2013</v>
      </c>
      <c r="C30" s="151" t="s">
        <v>155</v>
      </c>
      <c r="D30" s="151" t="s">
        <v>156</v>
      </c>
      <c r="E30" s="150">
        <v>19</v>
      </c>
      <c r="F30" s="151" t="s">
        <v>157</v>
      </c>
    </row>
    <row r="31" spans="1:6" ht="104.5" thickBot="1" x14ac:dyDescent="0.4">
      <c r="A31" s="150">
        <v>26</v>
      </c>
      <c r="B31" s="150">
        <v>2014</v>
      </c>
      <c r="C31" s="151" t="s">
        <v>158</v>
      </c>
      <c r="D31" s="151" t="s">
        <v>159</v>
      </c>
      <c r="E31" s="150">
        <v>21</v>
      </c>
      <c r="F31" s="151" t="s">
        <v>160</v>
      </c>
    </row>
    <row r="32" spans="1:6" ht="94" thickBot="1" x14ac:dyDescent="0.4">
      <c r="A32" s="150">
        <v>27</v>
      </c>
      <c r="B32" s="150">
        <v>2015</v>
      </c>
      <c r="C32" s="151" t="s">
        <v>129</v>
      </c>
      <c r="D32" s="151" t="s">
        <v>161</v>
      </c>
      <c r="E32" s="150">
        <v>18</v>
      </c>
      <c r="F32" s="151" t="s">
        <v>162</v>
      </c>
    </row>
    <row r="33" spans="1:6" ht="133.5" thickBot="1" x14ac:dyDescent="0.4">
      <c r="A33" s="150">
        <v>28</v>
      </c>
      <c r="B33" s="150">
        <v>2016</v>
      </c>
      <c r="C33" s="151" t="s">
        <v>158</v>
      </c>
      <c r="D33" s="151" t="s">
        <v>163</v>
      </c>
      <c r="E33" s="150">
        <v>28</v>
      </c>
      <c r="F33" s="151" t="s">
        <v>164</v>
      </c>
    </row>
    <row r="34" spans="1:6" ht="79.5" thickBot="1" x14ac:dyDescent="0.4">
      <c r="A34" s="150">
        <v>29</v>
      </c>
      <c r="B34" s="150">
        <v>2017</v>
      </c>
      <c r="C34" s="151" t="s">
        <v>111</v>
      </c>
      <c r="D34" s="151" t="s">
        <v>165</v>
      </c>
      <c r="E34" s="150">
        <v>15</v>
      </c>
      <c r="F34" s="151" t="s">
        <v>166</v>
      </c>
    </row>
    <row r="35" spans="1:6" ht="79.5" thickBot="1" x14ac:dyDescent="0.4">
      <c r="A35" s="150">
        <v>30</v>
      </c>
      <c r="B35" s="150">
        <v>2018</v>
      </c>
      <c r="C35" s="151" t="s">
        <v>99</v>
      </c>
      <c r="D35" s="151" t="s">
        <v>167</v>
      </c>
      <c r="E35" s="150">
        <v>15</v>
      </c>
      <c r="F35" s="151" t="s">
        <v>168</v>
      </c>
    </row>
    <row r="36" spans="1:6" ht="92" thickBot="1" x14ac:dyDescent="0.4">
      <c r="A36" s="150">
        <v>31</v>
      </c>
      <c r="B36" s="150">
        <v>2019</v>
      </c>
      <c r="C36" s="151" t="s">
        <v>169</v>
      </c>
      <c r="D36" s="151" t="s">
        <v>170</v>
      </c>
      <c r="E36" s="150">
        <v>17</v>
      </c>
      <c r="F36" s="151" t="s">
        <v>171</v>
      </c>
    </row>
    <row r="37" spans="1:6" ht="102.5" thickBot="1" x14ac:dyDescent="0.4">
      <c r="A37" s="150">
        <v>32</v>
      </c>
      <c r="B37" s="150">
        <v>2020</v>
      </c>
      <c r="C37" s="151" t="s">
        <v>136</v>
      </c>
      <c r="D37" s="151" t="s">
        <v>172</v>
      </c>
      <c r="E37" s="150">
        <v>22</v>
      </c>
      <c r="F37" s="151" t="s">
        <v>173</v>
      </c>
    </row>
    <row r="38" spans="1:6" ht="90" thickBot="1" x14ac:dyDescent="0.4">
      <c r="A38" s="150">
        <v>33</v>
      </c>
      <c r="B38" s="150">
        <v>2021</v>
      </c>
      <c r="C38" s="151" t="s">
        <v>158</v>
      </c>
      <c r="D38" s="151" t="s">
        <v>174</v>
      </c>
      <c r="E38" s="150">
        <v>20</v>
      </c>
      <c r="F38" s="151" t="s">
        <v>175</v>
      </c>
    </row>
    <row r="39" spans="1:6" ht="90" thickBot="1" x14ac:dyDescent="0.4">
      <c r="A39" s="150">
        <v>34</v>
      </c>
      <c r="B39" s="150">
        <v>2022</v>
      </c>
      <c r="C39" s="151" t="s">
        <v>114</v>
      </c>
      <c r="D39" s="151" t="s">
        <v>176</v>
      </c>
      <c r="E39" s="150">
        <v>20</v>
      </c>
      <c r="F39" s="151" t="s">
        <v>177</v>
      </c>
    </row>
    <row r="40" spans="1:6" ht="58.5" thickBot="1" x14ac:dyDescent="0.4">
      <c r="A40" s="150">
        <v>35</v>
      </c>
      <c r="B40" s="150">
        <v>2023</v>
      </c>
      <c r="C40" s="206" t="s">
        <v>155</v>
      </c>
      <c r="D40" s="206" t="s">
        <v>240</v>
      </c>
      <c r="E40" s="150">
        <v>11</v>
      </c>
      <c r="F40" s="206" t="s">
        <v>241</v>
      </c>
    </row>
    <row r="41" spans="1:6" ht="73" thickBot="1" x14ac:dyDescent="0.4">
      <c r="A41" s="150">
        <v>36</v>
      </c>
      <c r="B41" s="150">
        <v>2024</v>
      </c>
      <c r="C41" s="206" t="s">
        <v>129</v>
      </c>
      <c r="D41" s="206" t="s">
        <v>245</v>
      </c>
      <c r="E41" s="150">
        <v>12</v>
      </c>
      <c r="F41" s="206" t="s">
        <v>246</v>
      </c>
    </row>
    <row r="42" spans="1:6" ht="73" thickBot="1" x14ac:dyDescent="0.4">
      <c r="A42" s="150">
        <v>37</v>
      </c>
      <c r="B42" s="150">
        <v>2025</v>
      </c>
      <c r="C42" s="206" t="s">
        <v>369</v>
      </c>
      <c r="D42" s="206" t="s">
        <v>370</v>
      </c>
      <c r="E42" s="150">
        <v>13</v>
      </c>
      <c r="F42" s="206" t="s">
        <v>371</v>
      </c>
    </row>
    <row r="43" spans="1:6" ht="13" thickBot="1" x14ac:dyDescent="0.3"/>
    <row r="44" spans="1:6" ht="13.5" thickBot="1" x14ac:dyDescent="0.35">
      <c r="A44" s="152" t="s">
        <v>384</v>
      </c>
      <c r="B44" s="153"/>
      <c r="C44" s="153"/>
      <c r="D44" s="153"/>
      <c r="E44" s="153"/>
      <c r="F44" s="154">
        <v>37</v>
      </c>
    </row>
    <row r="45" spans="1:6" ht="13" x14ac:dyDescent="0.3">
      <c r="A45" s="155" t="s">
        <v>178</v>
      </c>
      <c r="B45" s="85"/>
      <c r="C45" s="85"/>
      <c r="D45" s="85"/>
      <c r="E45" s="85"/>
      <c r="F45" s="88"/>
    </row>
    <row r="46" spans="1:6" ht="13" x14ac:dyDescent="0.3">
      <c r="A46" s="83"/>
      <c r="B46" s="85"/>
      <c r="C46" s="85"/>
      <c r="D46" s="156">
        <v>36</v>
      </c>
      <c r="E46" s="156"/>
      <c r="F46" s="157" t="s">
        <v>179</v>
      </c>
    </row>
    <row r="47" spans="1:6" ht="13" x14ac:dyDescent="0.3">
      <c r="A47" s="83"/>
      <c r="B47" s="85"/>
      <c r="C47" s="85"/>
      <c r="D47" s="156">
        <v>30</v>
      </c>
      <c r="E47" s="156"/>
      <c r="F47" s="158" t="s">
        <v>180</v>
      </c>
    </row>
    <row r="48" spans="1:6" ht="13" x14ac:dyDescent="0.3">
      <c r="A48" s="83"/>
      <c r="B48" s="85"/>
      <c r="C48" s="85"/>
      <c r="D48" s="156">
        <v>28</v>
      </c>
      <c r="E48" s="156"/>
      <c r="F48" s="158" t="s">
        <v>181</v>
      </c>
    </row>
    <row r="49" spans="1:6" ht="25.5" x14ac:dyDescent="0.3">
      <c r="A49" s="83"/>
      <c r="B49" s="85"/>
      <c r="C49" s="85"/>
      <c r="D49" s="156">
        <v>23</v>
      </c>
      <c r="E49" s="156"/>
      <c r="F49" s="158" t="s">
        <v>182</v>
      </c>
    </row>
    <row r="50" spans="1:6" ht="13" x14ac:dyDescent="0.3">
      <c r="A50" s="83"/>
      <c r="B50" s="85"/>
      <c r="C50" s="85"/>
      <c r="D50" s="156">
        <v>18</v>
      </c>
      <c r="E50" s="156"/>
      <c r="F50" s="158" t="s">
        <v>183</v>
      </c>
    </row>
    <row r="51" spans="1:6" ht="13" x14ac:dyDescent="0.3">
      <c r="A51" s="83"/>
      <c r="B51" s="85"/>
      <c r="C51" s="85"/>
      <c r="D51" s="156">
        <v>17</v>
      </c>
      <c r="E51" s="156"/>
      <c r="F51" s="158" t="s">
        <v>184</v>
      </c>
    </row>
    <row r="52" spans="1:6" ht="13" x14ac:dyDescent="0.3">
      <c r="A52" s="83"/>
      <c r="B52" s="85"/>
      <c r="C52" s="85"/>
      <c r="D52" s="156">
        <v>16</v>
      </c>
      <c r="E52" s="156"/>
      <c r="F52" s="158" t="s">
        <v>185</v>
      </c>
    </row>
    <row r="53" spans="1:6" ht="25.5" x14ac:dyDescent="0.3">
      <c r="A53" s="83"/>
      <c r="B53" s="85"/>
      <c r="C53" s="85"/>
      <c r="D53" s="156">
        <v>14</v>
      </c>
      <c r="E53" s="156"/>
      <c r="F53" s="158" t="s">
        <v>377</v>
      </c>
    </row>
    <row r="54" spans="1:6" ht="13" x14ac:dyDescent="0.3">
      <c r="A54" s="83"/>
      <c r="B54" s="85"/>
      <c r="C54" s="85"/>
      <c r="D54" s="156">
        <v>13</v>
      </c>
      <c r="E54" s="156"/>
      <c r="F54" s="157" t="s">
        <v>378</v>
      </c>
    </row>
    <row r="55" spans="1:6" ht="13" x14ac:dyDescent="0.3">
      <c r="A55" s="83"/>
      <c r="B55" s="85"/>
      <c r="C55" s="85"/>
      <c r="D55" s="156">
        <v>12</v>
      </c>
      <c r="E55" s="156"/>
      <c r="F55" s="157" t="s">
        <v>379</v>
      </c>
    </row>
    <row r="56" spans="1:6" ht="13" x14ac:dyDescent="0.3">
      <c r="A56" s="83"/>
      <c r="B56" s="85"/>
      <c r="C56" s="85"/>
      <c r="D56" s="156">
        <v>10</v>
      </c>
      <c r="E56" s="156"/>
      <c r="F56" s="158" t="s">
        <v>186</v>
      </c>
    </row>
    <row r="57" spans="1:6" ht="25.5" x14ac:dyDescent="0.3">
      <c r="A57" s="83"/>
      <c r="B57" s="85"/>
      <c r="C57" s="85"/>
      <c r="D57" s="156">
        <v>9</v>
      </c>
      <c r="E57" s="156"/>
      <c r="F57" s="158" t="s">
        <v>187</v>
      </c>
    </row>
    <row r="58" spans="1:6" ht="13" x14ac:dyDescent="0.3">
      <c r="A58" s="83"/>
      <c r="B58" s="85"/>
      <c r="C58" s="85"/>
      <c r="D58" s="156">
        <v>8</v>
      </c>
      <c r="E58" s="156"/>
      <c r="F58" s="158" t="s">
        <v>188</v>
      </c>
    </row>
    <row r="59" spans="1:6" ht="25.5" x14ac:dyDescent="0.3">
      <c r="A59" s="83"/>
      <c r="B59" s="85"/>
      <c r="C59" s="85"/>
      <c r="D59" s="156">
        <v>7</v>
      </c>
      <c r="E59" s="156"/>
      <c r="F59" s="158" t="s">
        <v>380</v>
      </c>
    </row>
    <row r="60" spans="1:6" ht="25.5" x14ac:dyDescent="0.3">
      <c r="A60" s="83"/>
      <c r="B60" s="85"/>
      <c r="C60" s="85"/>
      <c r="D60" s="156">
        <v>6</v>
      </c>
      <c r="E60" s="156"/>
      <c r="F60" s="158" t="s">
        <v>382</v>
      </c>
    </row>
    <row r="61" spans="1:6" ht="25.5" x14ac:dyDescent="0.3">
      <c r="A61" s="83"/>
      <c r="B61" s="85"/>
      <c r="C61" s="85"/>
      <c r="D61" s="156">
        <v>5</v>
      </c>
      <c r="E61" s="156"/>
      <c r="F61" s="158" t="s">
        <v>381</v>
      </c>
    </row>
    <row r="62" spans="1:6" ht="13" x14ac:dyDescent="0.3">
      <c r="A62" s="83"/>
      <c r="B62" s="85"/>
      <c r="C62" s="85"/>
      <c r="D62" s="156">
        <v>4</v>
      </c>
      <c r="E62" s="156"/>
      <c r="F62" s="158" t="s">
        <v>247</v>
      </c>
    </row>
    <row r="63" spans="1:6" ht="25.5" x14ac:dyDescent="0.3">
      <c r="A63" s="83"/>
      <c r="B63" s="85"/>
      <c r="C63" s="85"/>
      <c r="D63" s="156">
        <v>3</v>
      </c>
      <c r="E63" s="156"/>
      <c r="F63" s="158" t="s">
        <v>242</v>
      </c>
    </row>
    <row r="64" spans="1:6" ht="13.5" thickBot="1" x14ac:dyDescent="0.35">
      <c r="A64" s="90"/>
      <c r="B64" s="92"/>
      <c r="C64" s="92"/>
      <c r="D64" s="159"/>
      <c r="E64" s="159"/>
      <c r="F64" s="160"/>
    </row>
    <row r="65" spans="1:6" ht="13" x14ac:dyDescent="0.3">
      <c r="A65" s="83"/>
      <c r="B65" s="85"/>
      <c r="C65" s="85"/>
      <c r="D65" s="156"/>
      <c r="E65" s="156"/>
      <c r="F65" s="156"/>
    </row>
    <row r="66" spans="1:6" x14ac:dyDescent="0.25">
      <c r="D66" s="89" t="s">
        <v>189</v>
      </c>
    </row>
    <row r="67" spans="1:6" ht="13" x14ac:dyDescent="0.3">
      <c r="D67" s="161">
        <v>9</v>
      </c>
      <c r="F67" s="162" t="s">
        <v>99</v>
      </c>
    </row>
    <row r="68" spans="1:6" ht="13" x14ac:dyDescent="0.3">
      <c r="D68" s="161">
        <v>6</v>
      </c>
      <c r="F68" s="162" t="s">
        <v>114</v>
      </c>
    </row>
    <row r="69" spans="1:6" ht="13" x14ac:dyDescent="0.3">
      <c r="D69" s="161">
        <v>4</v>
      </c>
      <c r="F69" s="162" t="s">
        <v>248</v>
      </c>
    </row>
    <row r="70" spans="1:6" ht="13" x14ac:dyDescent="0.3">
      <c r="D70" s="161">
        <v>3</v>
      </c>
      <c r="F70" s="162" t="s">
        <v>249</v>
      </c>
    </row>
    <row r="71" spans="1:6" ht="13" x14ac:dyDescent="0.3">
      <c r="D71" s="161">
        <v>2</v>
      </c>
      <c r="F71" s="162" t="s">
        <v>243</v>
      </c>
    </row>
    <row r="72" spans="1:6" ht="13" x14ac:dyDescent="0.3">
      <c r="D72" s="161">
        <v>1</v>
      </c>
      <c r="F72" s="162" t="s">
        <v>383</v>
      </c>
    </row>
    <row r="73" spans="1:6" ht="13" x14ac:dyDescent="0.3">
      <c r="D73" s="161"/>
      <c r="F73" s="162"/>
    </row>
    <row r="74" spans="1:6" x14ac:dyDescent="0.25">
      <c r="D74" s="163" t="s">
        <v>190</v>
      </c>
      <c r="F74" s="162"/>
    </row>
    <row r="75" spans="1:6" ht="13" x14ac:dyDescent="0.3">
      <c r="D75" s="164">
        <v>4</v>
      </c>
      <c r="E75" s="164"/>
      <c r="F75" s="164" t="s">
        <v>191</v>
      </c>
    </row>
  </sheetData>
  <pageMargins left="0.78740157499999996" right="0.78740157499999996" top="0.984251969" bottom="0.984251969" header="0.4921259845" footer="0.492125984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
  <sheetViews>
    <sheetView tabSelected="1" workbookViewId="0">
      <selection activeCell="A28" sqref="A28"/>
    </sheetView>
  </sheetViews>
  <sheetFormatPr defaultRowHeight="14.5" x14ac:dyDescent="0.35"/>
  <cols>
    <col min="1" max="1" width="14.54296875" style="5" customWidth="1"/>
    <col min="2" max="2" width="15" style="5" bestFit="1" customWidth="1"/>
    <col min="3" max="3" width="16" style="5" bestFit="1" customWidth="1"/>
    <col min="4" max="4" width="15" style="5" bestFit="1" customWidth="1"/>
    <col min="5" max="5" width="16" style="5" bestFit="1" customWidth="1"/>
    <col min="6" max="6" width="16.54296875" style="5" customWidth="1"/>
    <col min="7" max="255" width="9.1796875" style="5"/>
    <col min="256" max="256" width="14.54296875" style="5" customWidth="1"/>
    <col min="257" max="257" width="15" style="5" bestFit="1" customWidth="1"/>
    <col min="258" max="258" width="16" style="5" bestFit="1" customWidth="1"/>
    <col min="259" max="259" width="15" style="5" bestFit="1" customWidth="1"/>
    <col min="260" max="260" width="16" style="5" bestFit="1" customWidth="1"/>
    <col min="261" max="261" width="16" style="5" customWidth="1"/>
    <col min="262" max="262" width="16.54296875" style="5" customWidth="1"/>
    <col min="263" max="511" width="9.1796875" style="5"/>
    <col min="512" max="512" width="14.54296875" style="5" customWidth="1"/>
    <col min="513" max="513" width="15" style="5" bestFit="1" customWidth="1"/>
    <col min="514" max="514" width="16" style="5" bestFit="1" customWidth="1"/>
    <col min="515" max="515" width="15" style="5" bestFit="1" customWidth="1"/>
    <col min="516" max="516" width="16" style="5" bestFit="1" customWidth="1"/>
    <col min="517" max="517" width="16" style="5" customWidth="1"/>
    <col min="518" max="518" width="16.54296875" style="5" customWidth="1"/>
    <col min="519" max="767" width="9.1796875" style="5"/>
    <col min="768" max="768" width="14.54296875" style="5" customWidth="1"/>
    <col min="769" max="769" width="15" style="5" bestFit="1" customWidth="1"/>
    <col min="770" max="770" width="16" style="5" bestFit="1" customWidth="1"/>
    <col min="771" max="771" width="15" style="5" bestFit="1" customWidth="1"/>
    <col min="772" max="772" width="16" style="5" bestFit="1" customWidth="1"/>
    <col min="773" max="773" width="16" style="5" customWidth="1"/>
    <col min="774" max="774" width="16.54296875" style="5" customWidth="1"/>
    <col min="775" max="1023" width="9.1796875" style="5"/>
    <col min="1024" max="1024" width="14.54296875" style="5" customWidth="1"/>
    <col min="1025" max="1025" width="15" style="5" bestFit="1" customWidth="1"/>
    <col min="1026" max="1026" width="16" style="5" bestFit="1" customWidth="1"/>
    <col min="1027" max="1027" width="15" style="5" bestFit="1" customWidth="1"/>
    <col min="1028" max="1028" width="16" style="5" bestFit="1" customWidth="1"/>
    <col min="1029" max="1029" width="16" style="5" customWidth="1"/>
    <col min="1030" max="1030" width="16.54296875" style="5" customWidth="1"/>
    <col min="1031" max="1279" width="9.1796875" style="5"/>
    <col min="1280" max="1280" width="14.54296875" style="5" customWidth="1"/>
    <col min="1281" max="1281" width="15" style="5" bestFit="1" customWidth="1"/>
    <col min="1282" max="1282" width="16" style="5" bestFit="1" customWidth="1"/>
    <col min="1283" max="1283" width="15" style="5" bestFit="1" customWidth="1"/>
    <col min="1284" max="1284" width="16" style="5" bestFit="1" customWidth="1"/>
    <col min="1285" max="1285" width="16" style="5" customWidth="1"/>
    <col min="1286" max="1286" width="16.54296875" style="5" customWidth="1"/>
    <col min="1287" max="1535" width="9.1796875" style="5"/>
    <col min="1536" max="1536" width="14.54296875" style="5" customWidth="1"/>
    <col min="1537" max="1537" width="15" style="5" bestFit="1" customWidth="1"/>
    <col min="1538" max="1538" width="16" style="5" bestFit="1" customWidth="1"/>
    <col min="1539" max="1539" width="15" style="5" bestFit="1" customWidth="1"/>
    <col min="1540" max="1540" width="16" style="5" bestFit="1" customWidth="1"/>
    <col min="1541" max="1541" width="16" style="5" customWidth="1"/>
    <col min="1542" max="1542" width="16.54296875" style="5" customWidth="1"/>
    <col min="1543" max="1791" width="9.1796875" style="5"/>
    <col min="1792" max="1792" width="14.54296875" style="5" customWidth="1"/>
    <col min="1793" max="1793" width="15" style="5" bestFit="1" customWidth="1"/>
    <col min="1794" max="1794" width="16" style="5" bestFit="1" customWidth="1"/>
    <col min="1795" max="1795" width="15" style="5" bestFit="1" customWidth="1"/>
    <col min="1796" max="1796" width="16" style="5" bestFit="1" customWidth="1"/>
    <col min="1797" max="1797" width="16" style="5" customWidth="1"/>
    <col min="1798" max="1798" width="16.54296875" style="5" customWidth="1"/>
    <col min="1799" max="2047" width="9.1796875" style="5"/>
    <col min="2048" max="2048" width="14.54296875" style="5" customWidth="1"/>
    <col min="2049" max="2049" width="15" style="5" bestFit="1" customWidth="1"/>
    <col min="2050" max="2050" width="16" style="5" bestFit="1" customWidth="1"/>
    <col min="2051" max="2051" width="15" style="5" bestFit="1" customWidth="1"/>
    <col min="2052" max="2052" width="16" style="5" bestFit="1" customWidth="1"/>
    <col min="2053" max="2053" width="16" style="5" customWidth="1"/>
    <col min="2054" max="2054" width="16.54296875" style="5" customWidth="1"/>
    <col min="2055" max="2303" width="9.1796875" style="5"/>
    <col min="2304" max="2304" width="14.54296875" style="5" customWidth="1"/>
    <col min="2305" max="2305" width="15" style="5" bestFit="1" customWidth="1"/>
    <col min="2306" max="2306" width="16" style="5" bestFit="1" customWidth="1"/>
    <col min="2307" max="2307" width="15" style="5" bestFit="1" customWidth="1"/>
    <col min="2308" max="2308" width="16" style="5" bestFit="1" customWidth="1"/>
    <col min="2309" max="2309" width="16" style="5" customWidth="1"/>
    <col min="2310" max="2310" width="16.54296875" style="5" customWidth="1"/>
    <col min="2311" max="2559" width="9.1796875" style="5"/>
    <col min="2560" max="2560" width="14.54296875" style="5" customWidth="1"/>
    <col min="2561" max="2561" width="15" style="5" bestFit="1" customWidth="1"/>
    <col min="2562" max="2562" width="16" style="5" bestFit="1" customWidth="1"/>
    <col min="2563" max="2563" width="15" style="5" bestFit="1" customWidth="1"/>
    <col min="2564" max="2564" width="16" style="5" bestFit="1" customWidth="1"/>
    <col min="2565" max="2565" width="16" style="5" customWidth="1"/>
    <col min="2566" max="2566" width="16.54296875" style="5" customWidth="1"/>
    <col min="2567" max="2815" width="9.1796875" style="5"/>
    <col min="2816" max="2816" width="14.54296875" style="5" customWidth="1"/>
    <col min="2817" max="2817" width="15" style="5" bestFit="1" customWidth="1"/>
    <col min="2818" max="2818" width="16" style="5" bestFit="1" customWidth="1"/>
    <col min="2819" max="2819" width="15" style="5" bestFit="1" customWidth="1"/>
    <col min="2820" max="2820" width="16" style="5" bestFit="1" customWidth="1"/>
    <col min="2821" max="2821" width="16" style="5" customWidth="1"/>
    <col min="2822" max="2822" width="16.54296875" style="5" customWidth="1"/>
    <col min="2823" max="3071" width="9.1796875" style="5"/>
    <col min="3072" max="3072" width="14.54296875" style="5" customWidth="1"/>
    <col min="3073" max="3073" width="15" style="5" bestFit="1" customWidth="1"/>
    <col min="3074" max="3074" width="16" style="5" bestFit="1" customWidth="1"/>
    <col min="3075" max="3075" width="15" style="5" bestFit="1" customWidth="1"/>
    <col min="3076" max="3076" width="16" style="5" bestFit="1" customWidth="1"/>
    <col min="3077" max="3077" width="16" style="5" customWidth="1"/>
    <col min="3078" max="3078" width="16.54296875" style="5" customWidth="1"/>
    <col min="3079" max="3327" width="9.1796875" style="5"/>
    <col min="3328" max="3328" width="14.54296875" style="5" customWidth="1"/>
    <col min="3329" max="3329" width="15" style="5" bestFit="1" customWidth="1"/>
    <col min="3330" max="3330" width="16" style="5" bestFit="1" customWidth="1"/>
    <col min="3331" max="3331" width="15" style="5" bestFit="1" customWidth="1"/>
    <col min="3332" max="3332" width="16" style="5" bestFit="1" customWidth="1"/>
    <col min="3333" max="3333" width="16" style="5" customWidth="1"/>
    <col min="3334" max="3334" width="16.54296875" style="5" customWidth="1"/>
    <col min="3335" max="3583" width="9.1796875" style="5"/>
    <col min="3584" max="3584" width="14.54296875" style="5" customWidth="1"/>
    <col min="3585" max="3585" width="15" style="5" bestFit="1" customWidth="1"/>
    <col min="3586" max="3586" width="16" style="5" bestFit="1" customWidth="1"/>
    <col min="3587" max="3587" width="15" style="5" bestFit="1" customWidth="1"/>
    <col min="3588" max="3588" width="16" style="5" bestFit="1" customWidth="1"/>
    <col min="3589" max="3589" width="16" style="5" customWidth="1"/>
    <col min="3590" max="3590" width="16.54296875" style="5" customWidth="1"/>
    <col min="3591" max="3839" width="9.1796875" style="5"/>
    <col min="3840" max="3840" width="14.54296875" style="5" customWidth="1"/>
    <col min="3841" max="3841" width="15" style="5" bestFit="1" customWidth="1"/>
    <col min="3842" max="3842" width="16" style="5" bestFit="1" customWidth="1"/>
    <col min="3843" max="3843" width="15" style="5" bestFit="1" customWidth="1"/>
    <col min="3844" max="3844" width="16" style="5" bestFit="1" customWidth="1"/>
    <col min="3845" max="3845" width="16" style="5" customWidth="1"/>
    <col min="3846" max="3846" width="16.54296875" style="5" customWidth="1"/>
    <col min="3847" max="4095" width="9.1796875" style="5"/>
    <col min="4096" max="4096" width="14.54296875" style="5" customWidth="1"/>
    <col min="4097" max="4097" width="15" style="5" bestFit="1" customWidth="1"/>
    <col min="4098" max="4098" width="16" style="5" bestFit="1" customWidth="1"/>
    <col min="4099" max="4099" width="15" style="5" bestFit="1" customWidth="1"/>
    <col min="4100" max="4100" width="16" style="5" bestFit="1" customWidth="1"/>
    <col min="4101" max="4101" width="16" style="5" customWidth="1"/>
    <col min="4102" max="4102" width="16.54296875" style="5" customWidth="1"/>
    <col min="4103" max="4351" width="9.1796875" style="5"/>
    <col min="4352" max="4352" width="14.54296875" style="5" customWidth="1"/>
    <col min="4353" max="4353" width="15" style="5" bestFit="1" customWidth="1"/>
    <col min="4354" max="4354" width="16" style="5" bestFit="1" customWidth="1"/>
    <col min="4355" max="4355" width="15" style="5" bestFit="1" customWidth="1"/>
    <col min="4356" max="4356" width="16" style="5" bestFit="1" customWidth="1"/>
    <col min="4357" max="4357" width="16" style="5" customWidth="1"/>
    <col min="4358" max="4358" width="16.54296875" style="5" customWidth="1"/>
    <col min="4359" max="4607" width="9.1796875" style="5"/>
    <col min="4608" max="4608" width="14.54296875" style="5" customWidth="1"/>
    <col min="4609" max="4609" width="15" style="5" bestFit="1" customWidth="1"/>
    <col min="4610" max="4610" width="16" style="5" bestFit="1" customWidth="1"/>
    <col min="4611" max="4611" width="15" style="5" bestFit="1" customWidth="1"/>
    <col min="4612" max="4612" width="16" style="5" bestFit="1" customWidth="1"/>
    <col min="4613" max="4613" width="16" style="5" customWidth="1"/>
    <col min="4614" max="4614" width="16.54296875" style="5" customWidth="1"/>
    <col min="4615" max="4863" width="9.1796875" style="5"/>
    <col min="4864" max="4864" width="14.54296875" style="5" customWidth="1"/>
    <col min="4865" max="4865" width="15" style="5" bestFit="1" customWidth="1"/>
    <col min="4866" max="4866" width="16" style="5" bestFit="1" customWidth="1"/>
    <col min="4867" max="4867" width="15" style="5" bestFit="1" customWidth="1"/>
    <col min="4868" max="4868" width="16" style="5" bestFit="1" customWidth="1"/>
    <col min="4869" max="4869" width="16" style="5" customWidth="1"/>
    <col min="4870" max="4870" width="16.54296875" style="5" customWidth="1"/>
    <col min="4871" max="5119" width="9.1796875" style="5"/>
    <col min="5120" max="5120" width="14.54296875" style="5" customWidth="1"/>
    <col min="5121" max="5121" width="15" style="5" bestFit="1" customWidth="1"/>
    <col min="5122" max="5122" width="16" style="5" bestFit="1" customWidth="1"/>
    <col min="5123" max="5123" width="15" style="5" bestFit="1" customWidth="1"/>
    <col min="5124" max="5124" width="16" style="5" bestFit="1" customWidth="1"/>
    <col min="5125" max="5125" width="16" style="5" customWidth="1"/>
    <col min="5126" max="5126" width="16.54296875" style="5" customWidth="1"/>
    <col min="5127" max="5375" width="9.1796875" style="5"/>
    <col min="5376" max="5376" width="14.54296875" style="5" customWidth="1"/>
    <col min="5377" max="5377" width="15" style="5" bestFit="1" customWidth="1"/>
    <col min="5378" max="5378" width="16" style="5" bestFit="1" customWidth="1"/>
    <col min="5379" max="5379" width="15" style="5" bestFit="1" customWidth="1"/>
    <col min="5380" max="5380" width="16" style="5" bestFit="1" customWidth="1"/>
    <col min="5381" max="5381" width="16" style="5" customWidth="1"/>
    <col min="5382" max="5382" width="16.54296875" style="5" customWidth="1"/>
    <col min="5383" max="5631" width="9.1796875" style="5"/>
    <col min="5632" max="5632" width="14.54296875" style="5" customWidth="1"/>
    <col min="5633" max="5633" width="15" style="5" bestFit="1" customWidth="1"/>
    <col min="5634" max="5634" width="16" style="5" bestFit="1" customWidth="1"/>
    <col min="5635" max="5635" width="15" style="5" bestFit="1" customWidth="1"/>
    <col min="5636" max="5636" width="16" style="5" bestFit="1" customWidth="1"/>
    <col min="5637" max="5637" width="16" style="5" customWidth="1"/>
    <col min="5638" max="5638" width="16.54296875" style="5" customWidth="1"/>
    <col min="5639" max="5887" width="9.1796875" style="5"/>
    <col min="5888" max="5888" width="14.54296875" style="5" customWidth="1"/>
    <col min="5889" max="5889" width="15" style="5" bestFit="1" customWidth="1"/>
    <col min="5890" max="5890" width="16" style="5" bestFit="1" customWidth="1"/>
    <col min="5891" max="5891" width="15" style="5" bestFit="1" customWidth="1"/>
    <col min="5892" max="5892" width="16" style="5" bestFit="1" customWidth="1"/>
    <col min="5893" max="5893" width="16" style="5" customWidth="1"/>
    <col min="5894" max="5894" width="16.54296875" style="5" customWidth="1"/>
    <col min="5895" max="6143" width="9.1796875" style="5"/>
    <col min="6144" max="6144" width="14.54296875" style="5" customWidth="1"/>
    <col min="6145" max="6145" width="15" style="5" bestFit="1" customWidth="1"/>
    <col min="6146" max="6146" width="16" style="5" bestFit="1" customWidth="1"/>
    <col min="6147" max="6147" width="15" style="5" bestFit="1" customWidth="1"/>
    <col min="6148" max="6148" width="16" style="5" bestFit="1" customWidth="1"/>
    <col min="6149" max="6149" width="16" style="5" customWidth="1"/>
    <col min="6150" max="6150" width="16.54296875" style="5" customWidth="1"/>
    <col min="6151" max="6399" width="9.1796875" style="5"/>
    <col min="6400" max="6400" width="14.54296875" style="5" customWidth="1"/>
    <col min="6401" max="6401" width="15" style="5" bestFit="1" customWidth="1"/>
    <col min="6402" max="6402" width="16" style="5" bestFit="1" customWidth="1"/>
    <col min="6403" max="6403" width="15" style="5" bestFit="1" customWidth="1"/>
    <col min="6404" max="6404" width="16" style="5" bestFit="1" customWidth="1"/>
    <col min="6405" max="6405" width="16" style="5" customWidth="1"/>
    <col min="6406" max="6406" width="16.54296875" style="5" customWidth="1"/>
    <col min="6407" max="6655" width="9.1796875" style="5"/>
    <col min="6656" max="6656" width="14.54296875" style="5" customWidth="1"/>
    <col min="6657" max="6657" width="15" style="5" bestFit="1" customWidth="1"/>
    <col min="6658" max="6658" width="16" style="5" bestFit="1" customWidth="1"/>
    <col min="6659" max="6659" width="15" style="5" bestFit="1" customWidth="1"/>
    <col min="6660" max="6660" width="16" style="5" bestFit="1" customWidth="1"/>
    <col min="6661" max="6661" width="16" style="5" customWidth="1"/>
    <col min="6662" max="6662" width="16.54296875" style="5" customWidth="1"/>
    <col min="6663" max="6911" width="9.1796875" style="5"/>
    <col min="6912" max="6912" width="14.54296875" style="5" customWidth="1"/>
    <col min="6913" max="6913" width="15" style="5" bestFit="1" customWidth="1"/>
    <col min="6914" max="6914" width="16" style="5" bestFit="1" customWidth="1"/>
    <col min="6915" max="6915" width="15" style="5" bestFit="1" customWidth="1"/>
    <col min="6916" max="6916" width="16" style="5" bestFit="1" customWidth="1"/>
    <col min="6917" max="6917" width="16" style="5" customWidth="1"/>
    <col min="6918" max="6918" width="16.54296875" style="5" customWidth="1"/>
    <col min="6919" max="7167" width="9.1796875" style="5"/>
    <col min="7168" max="7168" width="14.54296875" style="5" customWidth="1"/>
    <col min="7169" max="7169" width="15" style="5" bestFit="1" customWidth="1"/>
    <col min="7170" max="7170" width="16" style="5" bestFit="1" customWidth="1"/>
    <col min="7171" max="7171" width="15" style="5" bestFit="1" customWidth="1"/>
    <col min="7172" max="7172" width="16" style="5" bestFit="1" customWidth="1"/>
    <col min="7173" max="7173" width="16" style="5" customWidth="1"/>
    <col min="7174" max="7174" width="16.54296875" style="5" customWidth="1"/>
    <col min="7175" max="7423" width="9.1796875" style="5"/>
    <col min="7424" max="7424" width="14.54296875" style="5" customWidth="1"/>
    <col min="7425" max="7425" width="15" style="5" bestFit="1" customWidth="1"/>
    <col min="7426" max="7426" width="16" style="5" bestFit="1" customWidth="1"/>
    <col min="7427" max="7427" width="15" style="5" bestFit="1" customWidth="1"/>
    <col min="7428" max="7428" width="16" style="5" bestFit="1" customWidth="1"/>
    <col min="7429" max="7429" width="16" style="5" customWidth="1"/>
    <col min="7430" max="7430" width="16.54296875" style="5" customWidth="1"/>
    <col min="7431" max="7679" width="9.1796875" style="5"/>
    <col min="7680" max="7680" width="14.54296875" style="5" customWidth="1"/>
    <col min="7681" max="7681" width="15" style="5" bestFit="1" customWidth="1"/>
    <col min="7682" max="7682" width="16" style="5" bestFit="1" customWidth="1"/>
    <col min="7683" max="7683" width="15" style="5" bestFit="1" customWidth="1"/>
    <col min="7684" max="7684" width="16" style="5" bestFit="1" customWidth="1"/>
    <col min="7685" max="7685" width="16" style="5" customWidth="1"/>
    <col min="7686" max="7686" width="16.54296875" style="5" customWidth="1"/>
    <col min="7687" max="7935" width="9.1796875" style="5"/>
    <col min="7936" max="7936" width="14.54296875" style="5" customWidth="1"/>
    <col min="7937" max="7937" width="15" style="5" bestFit="1" customWidth="1"/>
    <col min="7938" max="7938" width="16" style="5" bestFit="1" customWidth="1"/>
    <col min="7939" max="7939" width="15" style="5" bestFit="1" customWidth="1"/>
    <col min="7940" max="7940" width="16" style="5" bestFit="1" customWidth="1"/>
    <col min="7941" max="7941" width="16" style="5" customWidth="1"/>
    <col min="7942" max="7942" width="16.54296875" style="5" customWidth="1"/>
    <col min="7943" max="8191" width="9.1796875" style="5"/>
    <col min="8192" max="8192" width="14.54296875" style="5" customWidth="1"/>
    <col min="8193" max="8193" width="15" style="5" bestFit="1" customWidth="1"/>
    <col min="8194" max="8194" width="16" style="5" bestFit="1" customWidth="1"/>
    <col min="8195" max="8195" width="15" style="5" bestFit="1" customWidth="1"/>
    <col min="8196" max="8196" width="16" style="5" bestFit="1" customWidth="1"/>
    <col min="8197" max="8197" width="16" style="5" customWidth="1"/>
    <col min="8198" max="8198" width="16.54296875" style="5" customWidth="1"/>
    <col min="8199" max="8447" width="9.1796875" style="5"/>
    <col min="8448" max="8448" width="14.54296875" style="5" customWidth="1"/>
    <col min="8449" max="8449" width="15" style="5" bestFit="1" customWidth="1"/>
    <col min="8450" max="8450" width="16" style="5" bestFit="1" customWidth="1"/>
    <col min="8451" max="8451" width="15" style="5" bestFit="1" customWidth="1"/>
    <col min="8452" max="8452" width="16" style="5" bestFit="1" customWidth="1"/>
    <col min="8453" max="8453" width="16" style="5" customWidth="1"/>
    <col min="8454" max="8454" width="16.54296875" style="5" customWidth="1"/>
    <col min="8455" max="8703" width="9.1796875" style="5"/>
    <col min="8704" max="8704" width="14.54296875" style="5" customWidth="1"/>
    <col min="8705" max="8705" width="15" style="5" bestFit="1" customWidth="1"/>
    <col min="8706" max="8706" width="16" style="5" bestFit="1" customWidth="1"/>
    <col min="8707" max="8707" width="15" style="5" bestFit="1" customWidth="1"/>
    <col min="8708" max="8708" width="16" style="5" bestFit="1" customWidth="1"/>
    <col min="8709" max="8709" width="16" style="5" customWidth="1"/>
    <col min="8710" max="8710" width="16.54296875" style="5" customWidth="1"/>
    <col min="8711" max="8959" width="9.1796875" style="5"/>
    <col min="8960" max="8960" width="14.54296875" style="5" customWidth="1"/>
    <col min="8961" max="8961" width="15" style="5" bestFit="1" customWidth="1"/>
    <col min="8962" max="8962" width="16" style="5" bestFit="1" customWidth="1"/>
    <col min="8963" max="8963" width="15" style="5" bestFit="1" customWidth="1"/>
    <col min="8964" max="8964" width="16" style="5" bestFit="1" customWidth="1"/>
    <col min="8965" max="8965" width="16" style="5" customWidth="1"/>
    <col min="8966" max="8966" width="16.54296875" style="5" customWidth="1"/>
    <col min="8967" max="9215" width="9.1796875" style="5"/>
    <col min="9216" max="9216" width="14.54296875" style="5" customWidth="1"/>
    <col min="9217" max="9217" width="15" style="5" bestFit="1" customWidth="1"/>
    <col min="9218" max="9218" width="16" style="5" bestFit="1" customWidth="1"/>
    <col min="9219" max="9219" width="15" style="5" bestFit="1" customWidth="1"/>
    <col min="9220" max="9220" width="16" style="5" bestFit="1" customWidth="1"/>
    <col min="9221" max="9221" width="16" style="5" customWidth="1"/>
    <col min="9222" max="9222" width="16.54296875" style="5" customWidth="1"/>
    <col min="9223" max="9471" width="9.1796875" style="5"/>
    <col min="9472" max="9472" width="14.54296875" style="5" customWidth="1"/>
    <col min="9473" max="9473" width="15" style="5" bestFit="1" customWidth="1"/>
    <col min="9474" max="9474" width="16" style="5" bestFit="1" customWidth="1"/>
    <col min="9475" max="9475" width="15" style="5" bestFit="1" customWidth="1"/>
    <col min="9476" max="9476" width="16" style="5" bestFit="1" customWidth="1"/>
    <col min="9477" max="9477" width="16" style="5" customWidth="1"/>
    <col min="9478" max="9478" width="16.54296875" style="5" customWidth="1"/>
    <col min="9479" max="9727" width="9.1796875" style="5"/>
    <col min="9728" max="9728" width="14.54296875" style="5" customWidth="1"/>
    <col min="9729" max="9729" width="15" style="5" bestFit="1" customWidth="1"/>
    <col min="9730" max="9730" width="16" style="5" bestFit="1" customWidth="1"/>
    <col min="9731" max="9731" width="15" style="5" bestFit="1" customWidth="1"/>
    <col min="9732" max="9732" width="16" style="5" bestFit="1" customWidth="1"/>
    <col min="9733" max="9733" width="16" style="5" customWidth="1"/>
    <col min="9734" max="9734" width="16.54296875" style="5" customWidth="1"/>
    <col min="9735" max="9983" width="9.1796875" style="5"/>
    <col min="9984" max="9984" width="14.54296875" style="5" customWidth="1"/>
    <col min="9985" max="9985" width="15" style="5" bestFit="1" customWidth="1"/>
    <col min="9986" max="9986" width="16" style="5" bestFit="1" customWidth="1"/>
    <col min="9987" max="9987" width="15" style="5" bestFit="1" customWidth="1"/>
    <col min="9988" max="9988" width="16" style="5" bestFit="1" customWidth="1"/>
    <col min="9989" max="9989" width="16" style="5" customWidth="1"/>
    <col min="9990" max="9990" width="16.54296875" style="5" customWidth="1"/>
    <col min="9991" max="10239" width="9.1796875" style="5"/>
    <col min="10240" max="10240" width="14.54296875" style="5" customWidth="1"/>
    <col min="10241" max="10241" width="15" style="5" bestFit="1" customWidth="1"/>
    <col min="10242" max="10242" width="16" style="5" bestFit="1" customWidth="1"/>
    <col min="10243" max="10243" width="15" style="5" bestFit="1" customWidth="1"/>
    <col min="10244" max="10244" width="16" style="5" bestFit="1" customWidth="1"/>
    <col min="10245" max="10245" width="16" style="5" customWidth="1"/>
    <col min="10246" max="10246" width="16.54296875" style="5" customWidth="1"/>
    <col min="10247" max="10495" width="9.1796875" style="5"/>
    <col min="10496" max="10496" width="14.54296875" style="5" customWidth="1"/>
    <col min="10497" max="10497" width="15" style="5" bestFit="1" customWidth="1"/>
    <col min="10498" max="10498" width="16" style="5" bestFit="1" customWidth="1"/>
    <col min="10499" max="10499" width="15" style="5" bestFit="1" customWidth="1"/>
    <col min="10500" max="10500" width="16" style="5" bestFit="1" customWidth="1"/>
    <col min="10501" max="10501" width="16" style="5" customWidth="1"/>
    <col min="10502" max="10502" width="16.54296875" style="5" customWidth="1"/>
    <col min="10503" max="10751" width="9.1796875" style="5"/>
    <col min="10752" max="10752" width="14.54296875" style="5" customWidth="1"/>
    <col min="10753" max="10753" width="15" style="5" bestFit="1" customWidth="1"/>
    <col min="10754" max="10754" width="16" style="5" bestFit="1" customWidth="1"/>
    <col min="10755" max="10755" width="15" style="5" bestFit="1" customWidth="1"/>
    <col min="10756" max="10756" width="16" style="5" bestFit="1" customWidth="1"/>
    <col min="10757" max="10757" width="16" style="5" customWidth="1"/>
    <col min="10758" max="10758" width="16.54296875" style="5" customWidth="1"/>
    <col min="10759" max="11007" width="9.1796875" style="5"/>
    <col min="11008" max="11008" width="14.54296875" style="5" customWidth="1"/>
    <col min="11009" max="11009" width="15" style="5" bestFit="1" customWidth="1"/>
    <col min="11010" max="11010" width="16" style="5" bestFit="1" customWidth="1"/>
    <col min="11011" max="11011" width="15" style="5" bestFit="1" customWidth="1"/>
    <col min="11012" max="11012" width="16" style="5" bestFit="1" customWidth="1"/>
    <col min="11013" max="11013" width="16" style="5" customWidth="1"/>
    <col min="11014" max="11014" width="16.54296875" style="5" customWidth="1"/>
    <col min="11015" max="11263" width="9.1796875" style="5"/>
    <col min="11264" max="11264" width="14.54296875" style="5" customWidth="1"/>
    <col min="11265" max="11265" width="15" style="5" bestFit="1" customWidth="1"/>
    <col min="11266" max="11266" width="16" style="5" bestFit="1" customWidth="1"/>
    <col min="11267" max="11267" width="15" style="5" bestFit="1" customWidth="1"/>
    <col min="11268" max="11268" width="16" style="5" bestFit="1" customWidth="1"/>
    <col min="11269" max="11269" width="16" style="5" customWidth="1"/>
    <col min="11270" max="11270" width="16.54296875" style="5" customWidth="1"/>
    <col min="11271" max="11519" width="9.1796875" style="5"/>
    <col min="11520" max="11520" width="14.54296875" style="5" customWidth="1"/>
    <col min="11521" max="11521" width="15" style="5" bestFit="1" customWidth="1"/>
    <col min="11522" max="11522" width="16" style="5" bestFit="1" customWidth="1"/>
    <col min="11523" max="11523" width="15" style="5" bestFit="1" customWidth="1"/>
    <col min="11524" max="11524" width="16" style="5" bestFit="1" customWidth="1"/>
    <col min="11525" max="11525" width="16" style="5" customWidth="1"/>
    <col min="11526" max="11526" width="16.54296875" style="5" customWidth="1"/>
    <col min="11527" max="11775" width="9.1796875" style="5"/>
    <col min="11776" max="11776" width="14.54296875" style="5" customWidth="1"/>
    <col min="11777" max="11777" width="15" style="5" bestFit="1" customWidth="1"/>
    <col min="11778" max="11778" width="16" style="5" bestFit="1" customWidth="1"/>
    <col min="11779" max="11779" width="15" style="5" bestFit="1" customWidth="1"/>
    <col min="11780" max="11780" width="16" style="5" bestFit="1" customWidth="1"/>
    <col min="11781" max="11781" width="16" style="5" customWidth="1"/>
    <col min="11782" max="11782" width="16.54296875" style="5" customWidth="1"/>
    <col min="11783" max="12031" width="9.1796875" style="5"/>
    <col min="12032" max="12032" width="14.54296875" style="5" customWidth="1"/>
    <col min="12033" max="12033" width="15" style="5" bestFit="1" customWidth="1"/>
    <col min="12034" max="12034" width="16" style="5" bestFit="1" customWidth="1"/>
    <col min="12035" max="12035" width="15" style="5" bestFit="1" customWidth="1"/>
    <col min="12036" max="12036" width="16" style="5" bestFit="1" customWidth="1"/>
    <col min="12037" max="12037" width="16" style="5" customWidth="1"/>
    <col min="12038" max="12038" width="16.54296875" style="5" customWidth="1"/>
    <col min="12039" max="12287" width="9.1796875" style="5"/>
    <col min="12288" max="12288" width="14.54296875" style="5" customWidth="1"/>
    <col min="12289" max="12289" width="15" style="5" bestFit="1" customWidth="1"/>
    <col min="12290" max="12290" width="16" style="5" bestFit="1" customWidth="1"/>
    <col min="12291" max="12291" width="15" style="5" bestFit="1" customWidth="1"/>
    <col min="12292" max="12292" width="16" style="5" bestFit="1" customWidth="1"/>
    <col min="12293" max="12293" width="16" style="5" customWidth="1"/>
    <col min="12294" max="12294" width="16.54296875" style="5" customWidth="1"/>
    <col min="12295" max="12543" width="9.1796875" style="5"/>
    <col min="12544" max="12544" width="14.54296875" style="5" customWidth="1"/>
    <col min="12545" max="12545" width="15" style="5" bestFit="1" customWidth="1"/>
    <col min="12546" max="12546" width="16" style="5" bestFit="1" customWidth="1"/>
    <col min="12547" max="12547" width="15" style="5" bestFit="1" customWidth="1"/>
    <col min="12548" max="12548" width="16" style="5" bestFit="1" customWidth="1"/>
    <col min="12549" max="12549" width="16" style="5" customWidth="1"/>
    <col min="12550" max="12550" width="16.54296875" style="5" customWidth="1"/>
    <col min="12551" max="12799" width="9.1796875" style="5"/>
    <col min="12800" max="12800" width="14.54296875" style="5" customWidth="1"/>
    <col min="12801" max="12801" width="15" style="5" bestFit="1" customWidth="1"/>
    <col min="12802" max="12802" width="16" style="5" bestFit="1" customWidth="1"/>
    <col min="12803" max="12803" width="15" style="5" bestFit="1" customWidth="1"/>
    <col min="12804" max="12804" width="16" style="5" bestFit="1" customWidth="1"/>
    <col min="12805" max="12805" width="16" style="5" customWidth="1"/>
    <col min="12806" max="12806" width="16.54296875" style="5" customWidth="1"/>
    <col min="12807" max="13055" width="9.1796875" style="5"/>
    <col min="13056" max="13056" width="14.54296875" style="5" customWidth="1"/>
    <col min="13057" max="13057" width="15" style="5" bestFit="1" customWidth="1"/>
    <col min="13058" max="13058" width="16" style="5" bestFit="1" customWidth="1"/>
    <col min="13059" max="13059" width="15" style="5" bestFit="1" customWidth="1"/>
    <col min="13060" max="13060" width="16" style="5" bestFit="1" customWidth="1"/>
    <col min="13061" max="13061" width="16" style="5" customWidth="1"/>
    <col min="13062" max="13062" width="16.54296875" style="5" customWidth="1"/>
    <col min="13063" max="13311" width="9.1796875" style="5"/>
    <col min="13312" max="13312" width="14.54296875" style="5" customWidth="1"/>
    <col min="13313" max="13313" width="15" style="5" bestFit="1" customWidth="1"/>
    <col min="13314" max="13314" width="16" style="5" bestFit="1" customWidth="1"/>
    <col min="13315" max="13315" width="15" style="5" bestFit="1" customWidth="1"/>
    <col min="13316" max="13316" width="16" style="5" bestFit="1" customWidth="1"/>
    <col min="13317" max="13317" width="16" style="5" customWidth="1"/>
    <col min="13318" max="13318" width="16.54296875" style="5" customWidth="1"/>
    <col min="13319" max="13567" width="9.1796875" style="5"/>
    <col min="13568" max="13568" width="14.54296875" style="5" customWidth="1"/>
    <col min="13569" max="13569" width="15" style="5" bestFit="1" customWidth="1"/>
    <col min="13570" max="13570" width="16" style="5" bestFit="1" customWidth="1"/>
    <col min="13571" max="13571" width="15" style="5" bestFit="1" customWidth="1"/>
    <col min="13572" max="13572" width="16" style="5" bestFit="1" customWidth="1"/>
    <col min="13573" max="13573" width="16" style="5" customWidth="1"/>
    <col min="13574" max="13574" width="16.54296875" style="5" customWidth="1"/>
    <col min="13575" max="13823" width="9.1796875" style="5"/>
    <col min="13824" max="13824" width="14.54296875" style="5" customWidth="1"/>
    <col min="13825" max="13825" width="15" style="5" bestFit="1" customWidth="1"/>
    <col min="13826" max="13826" width="16" style="5" bestFit="1" customWidth="1"/>
    <col min="13827" max="13827" width="15" style="5" bestFit="1" customWidth="1"/>
    <col min="13828" max="13828" width="16" style="5" bestFit="1" customWidth="1"/>
    <col min="13829" max="13829" width="16" style="5" customWidth="1"/>
    <col min="13830" max="13830" width="16.54296875" style="5" customWidth="1"/>
    <col min="13831" max="14079" width="9.1796875" style="5"/>
    <col min="14080" max="14080" width="14.54296875" style="5" customWidth="1"/>
    <col min="14081" max="14081" width="15" style="5" bestFit="1" customWidth="1"/>
    <col min="14082" max="14082" width="16" style="5" bestFit="1" customWidth="1"/>
    <col min="14083" max="14083" width="15" style="5" bestFit="1" customWidth="1"/>
    <col min="14084" max="14084" width="16" style="5" bestFit="1" customWidth="1"/>
    <col min="14085" max="14085" width="16" style="5" customWidth="1"/>
    <col min="14086" max="14086" width="16.54296875" style="5" customWidth="1"/>
    <col min="14087" max="14335" width="9.1796875" style="5"/>
    <col min="14336" max="14336" width="14.54296875" style="5" customWidth="1"/>
    <col min="14337" max="14337" width="15" style="5" bestFit="1" customWidth="1"/>
    <col min="14338" max="14338" width="16" style="5" bestFit="1" customWidth="1"/>
    <col min="14339" max="14339" width="15" style="5" bestFit="1" customWidth="1"/>
    <col min="14340" max="14340" width="16" style="5" bestFit="1" customWidth="1"/>
    <col min="14341" max="14341" width="16" style="5" customWidth="1"/>
    <col min="14342" max="14342" width="16.54296875" style="5" customWidth="1"/>
    <col min="14343" max="14591" width="9.1796875" style="5"/>
    <col min="14592" max="14592" width="14.54296875" style="5" customWidth="1"/>
    <col min="14593" max="14593" width="15" style="5" bestFit="1" customWidth="1"/>
    <col min="14594" max="14594" width="16" style="5" bestFit="1" customWidth="1"/>
    <col min="14595" max="14595" width="15" style="5" bestFit="1" customWidth="1"/>
    <col min="14596" max="14596" width="16" style="5" bestFit="1" customWidth="1"/>
    <col min="14597" max="14597" width="16" style="5" customWidth="1"/>
    <col min="14598" max="14598" width="16.54296875" style="5" customWidth="1"/>
    <col min="14599" max="14847" width="9.1796875" style="5"/>
    <col min="14848" max="14848" width="14.54296875" style="5" customWidth="1"/>
    <col min="14849" max="14849" width="15" style="5" bestFit="1" customWidth="1"/>
    <col min="14850" max="14850" width="16" style="5" bestFit="1" customWidth="1"/>
    <col min="14851" max="14851" width="15" style="5" bestFit="1" customWidth="1"/>
    <col min="14852" max="14852" width="16" style="5" bestFit="1" customWidth="1"/>
    <col min="14853" max="14853" width="16" style="5" customWidth="1"/>
    <col min="14854" max="14854" width="16.54296875" style="5" customWidth="1"/>
    <col min="14855" max="15103" width="9.1796875" style="5"/>
    <col min="15104" max="15104" width="14.54296875" style="5" customWidth="1"/>
    <col min="15105" max="15105" width="15" style="5" bestFit="1" customWidth="1"/>
    <col min="15106" max="15106" width="16" style="5" bestFit="1" customWidth="1"/>
    <col min="15107" max="15107" width="15" style="5" bestFit="1" customWidth="1"/>
    <col min="15108" max="15108" width="16" style="5" bestFit="1" customWidth="1"/>
    <col min="15109" max="15109" width="16" style="5" customWidth="1"/>
    <col min="15110" max="15110" width="16.54296875" style="5" customWidth="1"/>
    <col min="15111" max="15359" width="9.1796875" style="5"/>
    <col min="15360" max="15360" width="14.54296875" style="5" customWidth="1"/>
    <col min="15361" max="15361" width="15" style="5" bestFit="1" customWidth="1"/>
    <col min="15362" max="15362" width="16" style="5" bestFit="1" customWidth="1"/>
    <col min="15363" max="15363" width="15" style="5" bestFit="1" customWidth="1"/>
    <col min="15364" max="15364" width="16" style="5" bestFit="1" customWidth="1"/>
    <col min="15365" max="15365" width="16" style="5" customWidth="1"/>
    <col min="15366" max="15366" width="16.54296875" style="5" customWidth="1"/>
    <col min="15367" max="15615" width="9.1796875" style="5"/>
    <col min="15616" max="15616" width="14.54296875" style="5" customWidth="1"/>
    <col min="15617" max="15617" width="15" style="5" bestFit="1" customWidth="1"/>
    <col min="15618" max="15618" width="16" style="5" bestFit="1" customWidth="1"/>
    <col min="15619" max="15619" width="15" style="5" bestFit="1" customWidth="1"/>
    <col min="15620" max="15620" width="16" style="5" bestFit="1" customWidth="1"/>
    <col min="15621" max="15621" width="16" style="5" customWidth="1"/>
    <col min="15622" max="15622" width="16.54296875" style="5" customWidth="1"/>
    <col min="15623" max="15871" width="9.1796875" style="5"/>
    <col min="15872" max="15872" width="14.54296875" style="5" customWidth="1"/>
    <col min="15873" max="15873" width="15" style="5" bestFit="1" customWidth="1"/>
    <col min="15874" max="15874" width="16" style="5" bestFit="1" customWidth="1"/>
    <col min="15875" max="15875" width="15" style="5" bestFit="1" customWidth="1"/>
    <col min="15876" max="15876" width="16" style="5" bestFit="1" customWidth="1"/>
    <col min="15877" max="15877" width="16" style="5" customWidth="1"/>
    <col min="15878" max="15878" width="16.54296875" style="5" customWidth="1"/>
    <col min="15879" max="16127" width="9.1796875" style="5"/>
    <col min="16128" max="16128" width="14.54296875" style="5" customWidth="1"/>
    <col min="16129" max="16129" width="15" style="5" bestFit="1" customWidth="1"/>
    <col min="16130" max="16130" width="16" style="5" bestFit="1" customWidth="1"/>
    <col min="16131" max="16131" width="15" style="5" bestFit="1" customWidth="1"/>
    <col min="16132" max="16132" width="16" style="5" bestFit="1" customWidth="1"/>
    <col min="16133" max="16133" width="16" style="5" customWidth="1"/>
    <col min="16134" max="16134" width="16.54296875" style="5" customWidth="1"/>
    <col min="16135" max="16384" width="9.1796875" style="5"/>
  </cols>
  <sheetData>
    <row r="1" spans="1:6" x14ac:dyDescent="0.35">
      <c r="A1" s="165" t="s">
        <v>329</v>
      </c>
      <c r="B1" s="165"/>
    </row>
    <row r="2" spans="1:6" x14ac:dyDescent="0.35">
      <c r="A2" s="166"/>
    </row>
    <row r="3" spans="1:6" x14ac:dyDescent="0.35">
      <c r="A3" s="167" t="s">
        <v>192</v>
      </c>
      <c r="B3" s="167" t="s">
        <v>38</v>
      </c>
      <c r="C3" s="167" t="s">
        <v>36</v>
      </c>
      <c r="D3" s="167" t="s">
        <v>34</v>
      </c>
      <c r="E3" s="167" t="s">
        <v>32</v>
      </c>
      <c r="F3" s="167" t="s">
        <v>49</v>
      </c>
    </row>
    <row r="4" spans="1:6" x14ac:dyDescent="0.35">
      <c r="A4" s="348" t="s">
        <v>373</v>
      </c>
      <c r="B4" s="349"/>
      <c r="C4" s="349"/>
      <c r="D4" s="349"/>
      <c r="E4" s="349"/>
      <c r="F4" s="350"/>
    </row>
    <row r="5" spans="1:6" x14ac:dyDescent="0.35">
      <c r="A5" s="207" t="s">
        <v>244</v>
      </c>
      <c r="B5" s="169">
        <f>971/4</f>
        <v>242.75</v>
      </c>
      <c r="C5" s="169">
        <f t="shared" ref="C5:E5" si="0">971/4</f>
        <v>242.75</v>
      </c>
      <c r="D5" s="169">
        <f t="shared" si="0"/>
        <v>242.75</v>
      </c>
      <c r="E5" s="169">
        <f t="shared" si="0"/>
        <v>242.75</v>
      </c>
      <c r="F5" s="169">
        <f>SUM(B5:E5)</f>
        <v>971</v>
      </c>
    </row>
    <row r="6" spans="1:6" x14ac:dyDescent="0.35">
      <c r="A6" s="170" t="s">
        <v>193</v>
      </c>
      <c r="B6" s="171">
        <f>SUM(B5)</f>
        <v>242.75</v>
      </c>
      <c r="C6" s="171">
        <f t="shared" ref="C6:F6" si="1">SUM(C5)</f>
        <v>242.75</v>
      </c>
      <c r="D6" s="171">
        <f t="shared" si="1"/>
        <v>242.75</v>
      </c>
      <c r="E6" s="171">
        <f t="shared" si="1"/>
        <v>242.75</v>
      </c>
      <c r="F6" s="172">
        <f t="shared" si="1"/>
        <v>971</v>
      </c>
    </row>
    <row r="7" spans="1:6" x14ac:dyDescent="0.35">
      <c r="B7" s="44"/>
      <c r="C7" s="44"/>
      <c r="D7" s="44"/>
      <c r="E7" s="44"/>
      <c r="F7" s="44"/>
    </row>
    <row r="8" spans="1:6" x14ac:dyDescent="0.35">
      <c r="A8" s="348" t="s">
        <v>374</v>
      </c>
      <c r="B8" s="349"/>
      <c r="C8" s="349"/>
      <c r="D8" s="349"/>
      <c r="E8" s="349"/>
      <c r="F8" s="350"/>
    </row>
    <row r="9" spans="1:6" x14ac:dyDescent="0.35">
      <c r="A9" s="332" t="s">
        <v>375</v>
      </c>
      <c r="B9" s="169">
        <f>120*5+30*5+120*3+120</f>
        <v>1230</v>
      </c>
      <c r="C9" s="169">
        <v>0</v>
      </c>
      <c r="D9" s="169">
        <f>120*4+30*4+120*1+120</f>
        <v>840</v>
      </c>
      <c r="E9" s="169">
        <f>120*1+30*1+120*1</f>
        <v>270</v>
      </c>
      <c r="F9" s="169">
        <f>SUM(B9:E9)</f>
        <v>2340</v>
      </c>
    </row>
    <row r="10" spans="1:6" x14ac:dyDescent="0.35">
      <c r="A10" s="332" t="s">
        <v>376</v>
      </c>
      <c r="B10" s="169">
        <f>(490*2)+(490/2)+(210*5)-(490*2.5/2+210*6/2)</f>
        <v>1032.5</v>
      </c>
      <c r="C10" s="169">
        <f>(490*1)+(210*2)-(490*1/2+210*2/2)</f>
        <v>455</v>
      </c>
      <c r="D10" s="169">
        <f>(490*2)+(210*4)-(490*2/2+210*4/2)</f>
        <v>910</v>
      </c>
      <c r="E10" s="169">
        <f>(490/2)+(210*1)-(490*0.5/2+210*1/2)</f>
        <v>227.5</v>
      </c>
      <c r="F10" s="169">
        <f>SUM(B10:E10)</f>
        <v>2625</v>
      </c>
    </row>
    <row r="11" spans="1:6" x14ac:dyDescent="0.35">
      <c r="A11" s="170" t="s">
        <v>193</v>
      </c>
      <c r="B11" s="171">
        <f>SUM(B9:B10)</f>
        <v>2262.5</v>
      </c>
      <c r="C11" s="171">
        <f t="shared" ref="C11:E11" si="2">SUM(C9:C10)</f>
        <v>455</v>
      </c>
      <c r="D11" s="171">
        <f t="shared" si="2"/>
        <v>1750</v>
      </c>
      <c r="E11" s="171">
        <f t="shared" si="2"/>
        <v>497.5</v>
      </c>
      <c r="F11" s="172">
        <f>SUM(B11:E11)</f>
        <v>4965</v>
      </c>
    </row>
    <row r="12" spans="1:6" x14ac:dyDescent="0.35">
      <c r="B12" s="44"/>
      <c r="C12" s="44"/>
      <c r="D12" s="44"/>
      <c r="E12" s="44"/>
      <c r="F12" s="44"/>
    </row>
    <row r="13" spans="1:6" x14ac:dyDescent="0.35">
      <c r="A13" s="334" t="s">
        <v>30</v>
      </c>
      <c r="B13" s="171">
        <v>2340</v>
      </c>
      <c r="C13" s="171">
        <v>2000</v>
      </c>
      <c r="D13" s="171">
        <v>0</v>
      </c>
      <c r="E13" s="171">
        <f>625+971</f>
        <v>1596</v>
      </c>
      <c r="F13" s="172">
        <f>SUM(B13:E13)</f>
        <v>5936</v>
      </c>
    </row>
    <row r="14" spans="1:6" x14ac:dyDescent="0.35">
      <c r="B14" s="44"/>
      <c r="C14" s="44"/>
      <c r="D14" s="44"/>
      <c r="E14" s="44"/>
      <c r="F14" s="44"/>
    </row>
    <row r="15" spans="1:6" ht="29" x14ac:dyDescent="0.35">
      <c r="A15" s="173" t="s">
        <v>194</v>
      </c>
      <c r="B15" s="333">
        <f>B13-B6-B11</f>
        <v>-165.25</v>
      </c>
      <c r="C15" s="333">
        <f t="shared" ref="C15:F15" si="3">C13-C6-C11</f>
        <v>1302.25</v>
      </c>
      <c r="D15" s="333">
        <f t="shared" si="3"/>
        <v>-1992.75</v>
      </c>
      <c r="E15" s="333">
        <f t="shared" si="3"/>
        <v>855.75</v>
      </c>
      <c r="F15" s="333">
        <f t="shared" si="3"/>
        <v>0</v>
      </c>
    </row>
    <row r="16" spans="1:6" ht="15" thickBot="1" x14ac:dyDescent="0.4">
      <c r="B16" s="44"/>
      <c r="C16" s="44"/>
      <c r="D16" s="44"/>
      <c r="E16" s="44"/>
      <c r="F16" s="44"/>
    </row>
    <row r="17" spans="1:6" ht="15" thickBot="1" x14ac:dyDescent="0.4">
      <c r="A17" s="351" t="s">
        <v>195</v>
      </c>
      <c r="B17" s="352"/>
      <c r="C17" s="352"/>
      <c r="D17" s="352"/>
      <c r="E17" s="352"/>
      <c r="F17" s="353"/>
    </row>
    <row r="18" spans="1:6" ht="29" x14ac:dyDescent="0.35">
      <c r="A18" s="174" t="s">
        <v>194</v>
      </c>
      <c r="B18" s="175">
        <f>B15</f>
        <v>-165.25</v>
      </c>
      <c r="C18" s="175">
        <f>C15+1</f>
        <v>1303.25</v>
      </c>
      <c r="D18" s="176">
        <f>D15</f>
        <v>-1992.75</v>
      </c>
      <c r="E18" s="176">
        <f>E15</f>
        <v>855.75</v>
      </c>
      <c r="F18" s="177">
        <f>SUM(B18:E18)-1</f>
        <v>0</v>
      </c>
    </row>
    <row r="19" spans="1:6" x14ac:dyDescent="0.35">
      <c r="A19" s="168" t="s">
        <v>196</v>
      </c>
      <c r="B19" s="178" t="s">
        <v>197</v>
      </c>
      <c r="C19" s="178" t="s">
        <v>198</v>
      </c>
      <c r="D19" s="179" t="s">
        <v>199</v>
      </c>
      <c r="E19" s="179" t="s">
        <v>200</v>
      </c>
      <c r="F19" s="168"/>
    </row>
    <row r="20" spans="1:6" x14ac:dyDescent="0.35">
      <c r="A20" s="335"/>
      <c r="B20" s="335">
        <v>165</v>
      </c>
      <c r="F20" s="208"/>
    </row>
    <row r="21" spans="1:6" x14ac:dyDescent="0.35">
      <c r="A21" s="335"/>
      <c r="C21" s="335">
        <f>1303-165</f>
        <v>1138</v>
      </c>
      <c r="F21" s="208"/>
    </row>
    <row r="22" spans="1:6" x14ac:dyDescent="0.35">
      <c r="A22" s="335"/>
      <c r="E22" s="336"/>
      <c r="F22" s="208"/>
    </row>
    <row r="23" spans="1:6" x14ac:dyDescent="0.35">
      <c r="E23" s="336">
        <f>1993-1138</f>
        <v>855</v>
      </c>
    </row>
  </sheetData>
  <mergeCells count="3">
    <mergeCell ref="A4:F4"/>
    <mergeCell ref="A17:F17"/>
    <mergeCell ref="A8:F8"/>
  </mergeCells>
  <pageMargins left="0.70866141732283472" right="0.70866141732283472" top="0.78740157480314965" bottom="0.78740157480314965" header="0.31496062992125984" footer="0.31496062992125984"/>
  <pageSetup paperSize="9" scale="8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8</vt:i4>
      </vt:variant>
    </vt:vector>
  </HeadingPairs>
  <TitlesOfParts>
    <vt:vector size="8" baseType="lpstr">
      <vt:lpstr>účast, doprava</vt:lpstr>
      <vt:lpstr>Noviny-Dolánky plán</vt:lpstr>
      <vt:lpstr>Noviny-Dolánky skut</vt:lpstr>
      <vt:lpstr>Itenerář Ploučnice</vt:lpstr>
      <vt:lpstr>Itenerář Jizera</vt:lpstr>
      <vt:lpstr>důstojníci</vt:lpstr>
      <vt:lpstr> historie</vt:lpstr>
      <vt:lpstr>vyúčtování</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Podmelle Libor</dc:creator>
  <cp:lastModifiedBy>Podmelle Libor</cp:lastModifiedBy>
  <cp:lastPrinted>2025-07-01T05:51:09Z</cp:lastPrinted>
  <dcterms:created xsi:type="dcterms:W3CDTF">2024-06-04T11:01:17Z</dcterms:created>
  <dcterms:modified xsi:type="dcterms:W3CDTF">2025-07-08T10:28:33Z</dcterms:modified>
</cp:coreProperties>
</file>