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VC Pivík\2026 Hron\"/>
    </mc:Choice>
  </mc:AlternateContent>
  <bookViews>
    <workbookView xWindow="-120" yWindow="-120" windowWidth="29040" windowHeight="15720" activeTab="2"/>
  </bookViews>
  <sheets>
    <sheet name="účast, doprava" sheetId="3" r:id="rId1"/>
    <sheet name="Nemecká - Zvolen" sheetId="14" r:id="rId2"/>
    <sheet name="Nemecká - Zvolen skut" sheetId="17" r:id="rId3"/>
    <sheet name="Itenerář Hron" sheetId="12" r:id="rId4"/>
    <sheet name="Itenerář " sheetId="16" r:id="rId5"/>
    <sheet name="důstojníci" sheetId="8" r:id="rId6"/>
    <sheet name=" historie" sheetId="10" r:id="rId7"/>
    <sheet name="vyúčtování" sheetId="7" r:id="rId8"/>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78" i="17" l="1"/>
  <c r="E36" i="17"/>
  <c r="F36" i="17" s="1"/>
  <c r="E26" i="7" l="1"/>
  <c r="F21" i="7"/>
  <c r="F18" i="7"/>
  <c r="E18" i="7"/>
  <c r="D18" i="7"/>
  <c r="C18" i="7"/>
  <c r="B18" i="7"/>
  <c r="E14" i="7"/>
  <c r="C14" i="7"/>
  <c r="D14" i="7"/>
  <c r="B14" i="7"/>
  <c r="F14" i="7"/>
  <c r="B11" i="7"/>
  <c r="E6" i="7"/>
  <c r="F6" i="7" s="1"/>
  <c r="C10" i="7"/>
  <c r="F10" i="7" s="1"/>
  <c r="X15" i="3"/>
  <c r="X13" i="3"/>
  <c r="X9" i="3"/>
  <c r="X7" i="3"/>
  <c r="S15" i="3"/>
  <c r="S13" i="3"/>
  <c r="S9" i="3"/>
  <c r="S7" i="3"/>
  <c r="M15" i="3"/>
  <c r="D7" i="7"/>
  <c r="D9" i="7" s="1"/>
  <c r="F9" i="7" s="1"/>
  <c r="F4" i="7"/>
  <c r="B15" i="7" l="1"/>
  <c r="D15" i="7"/>
  <c r="C15" i="7"/>
  <c r="G10" i="7"/>
  <c r="E15" i="7"/>
  <c r="G9" i="7"/>
  <c r="B13" i="7"/>
  <c r="B16" i="7" s="1"/>
  <c r="D13" i="7"/>
  <c r="D16" i="7" s="1"/>
  <c r="C13" i="7"/>
  <c r="C16" i="7" s="1"/>
  <c r="E13" i="7"/>
  <c r="E16" i="7" s="1"/>
  <c r="F15" i="7"/>
  <c r="D11" i="7"/>
  <c r="C11" i="7"/>
  <c r="E11" i="7"/>
  <c r="F16" i="7" l="1"/>
  <c r="F11" i="7"/>
  <c r="G74" i="17" l="1"/>
  <c r="G73" i="17"/>
  <c r="G72" i="17"/>
  <c r="H71" i="17"/>
  <c r="G71" i="17"/>
  <c r="E61" i="17"/>
  <c r="F61" i="17" s="1"/>
  <c r="E60" i="17"/>
  <c r="F60" i="17" s="1"/>
  <c r="E59" i="17"/>
  <c r="F59" i="17" s="1"/>
  <c r="E58" i="17"/>
  <c r="F58" i="17" s="1"/>
  <c r="E57" i="17"/>
  <c r="F57" i="17" s="1"/>
  <c r="E56" i="17"/>
  <c r="F56" i="17" s="1"/>
  <c r="E55" i="17"/>
  <c r="E54" i="17"/>
  <c r="F54" i="17" s="1"/>
  <c r="H54" i="17" s="1"/>
  <c r="I54" i="17" s="1"/>
  <c r="E50" i="17"/>
  <c r="F50" i="17" s="1"/>
  <c r="E49" i="17"/>
  <c r="F49" i="17" s="1"/>
  <c r="E48" i="17"/>
  <c r="F48" i="17" s="1"/>
  <c r="E47" i="17"/>
  <c r="F47" i="17" s="1"/>
  <c r="E46" i="17"/>
  <c r="F46" i="17" s="1"/>
  <c r="E45" i="17"/>
  <c r="F45" i="17" s="1"/>
  <c r="E44" i="17"/>
  <c r="F44" i="17" s="1"/>
  <c r="E43" i="17"/>
  <c r="F43" i="17" s="1"/>
  <c r="E42" i="17"/>
  <c r="F42" i="17" s="1"/>
  <c r="F41" i="17"/>
  <c r="E41" i="17"/>
  <c r="E40" i="17"/>
  <c r="F40" i="17" s="1"/>
  <c r="E39" i="17"/>
  <c r="F39" i="17" s="1"/>
  <c r="E38" i="17"/>
  <c r="F38" i="17" s="1"/>
  <c r="E37" i="17"/>
  <c r="F37" i="17" s="1"/>
  <c r="E35" i="17"/>
  <c r="F35" i="17" s="1"/>
  <c r="E34" i="17"/>
  <c r="F34" i="17" s="1"/>
  <c r="F33" i="17"/>
  <c r="E33" i="17"/>
  <c r="E32" i="17"/>
  <c r="F32" i="17" s="1"/>
  <c r="E31" i="17"/>
  <c r="F31" i="17" s="1"/>
  <c r="E30" i="17"/>
  <c r="F30" i="17" s="1"/>
  <c r="H30" i="17" s="1"/>
  <c r="I30" i="17" s="1"/>
  <c r="E26" i="17"/>
  <c r="F26" i="17" s="1"/>
  <c r="E25" i="17"/>
  <c r="F25" i="17" s="1"/>
  <c r="E24" i="17"/>
  <c r="F24" i="17" s="1"/>
  <c r="E23" i="17"/>
  <c r="F23" i="17" s="1"/>
  <c r="E22" i="17"/>
  <c r="F22" i="17" s="1"/>
  <c r="E21" i="17"/>
  <c r="F21" i="17" s="1"/>
  <c r="E20" i="17"/>
  <c r="F20" i="17" s="1"/>
  <c r="E19" i="17"/>
  <c r="F19" i="17" s="1"/>
  <c r="E18" i="17"/>
  <c r="F18" i="17" s="1"/>
  <c r="E17" i="17"/>
  <c r="F17" i="17" s="1"/>
  <c r="E16" i="17"/>
  <c r="F16" i="17" s="1"/>
  <c r="E15" i="17"/>
  <c r="F15" i="17" s="1"/>
  <c r="E14" i="17"/>
  <c r="F14" i="17" s="1"/>
  <c r="E13" i="17"/>
  <c r="F13" i="17" s="1"/>
  <c r="H13" i="17" s="1"/>
  <c r="I13" i="17" s="1"/>
  <c r="H14" i="17" s="1"/>
  <c r="I14" i="17" s="1"/>
  <c r="P15" i="3"/>
  <c r="P13" i="3"/>
  <c r="P9" i="3"/>
  <c r="P7" i="3"/>
  <c r="M7" i="3"/>
  <c r="W24" i="3"/>
  <c r="W23" i="3"/>
  <c r="M13" i="3"/>
  <c r="M9" i="3"/>
  <c r="G71" i="14"/>
  <c r="E60" i="14"/>
  <c r="F60" i="14" s="1"/>
  <c r="E59" i="14"/>
  <c r="F59" i="14" s="1"/>
  <c r="E58" i="14"/>
  <c r="F58" i="14" s="1"/>
  <c r="E57" i="14"/>
  <c r="F57" i="14" s="1"/>
  <c r="E56" i="14"/>
  <c r="F56" i="14" s="1"/>
  <c r="E55" i="14"/>
  <c r="F55" i="14" s="1"/>
  <c r="E54" i="14"/>
  <c r="F54" i="14" s="1"/>
  <c r="E53" i="14"/>
  <c r="F53" i="14" s="1"/>
  <c r="H53" i="14" s="1"/>
  <c r="I53" i="14" s="1"/>
  <c r="H68" i="14"/>
  <c r="E48" i="14"/>
  <c r="F48" i="14" s="1"/>
  <c r="E47" i="14"/>
  <c r="F47" i="14" s="1"/>
  <c r="E46" i="14"/>
  <c r="F46" i="14" s="1"/>
  <c r="E45" i="14"/>
  <c r="F45" i="14" s="1"/>
  <c r="E44" i="14"/>
  <c r="F44" i="14" s="1"/>
  <c r="E43" i="14"/>
  <c r="F43" i="14" s="1"/>
  <c r="E42" i="14"/>
  <c r="F42" i="14" s="1"/>
  <c r="E41" i="14"/>
  <c r="F41" i="14" s="1"/>
  <c r="E40" i="14"/>
  <c r="F40" i="14" s="1"/>
  <c r="E39" i="14"/>
  <c r="F39" i="14" s="1"/>
  <c r="E38" i="14"/>
  <c r="F38" i="14" s="1"/>
  <c r="E37" i="14"/>
  <c r="F37" i="14" s="1"/>
  <c r="E36" i="14"/>
  <c r="F36" i="14" s="1"/>
  <c r="E35" i="14"/>
  <c r="F35" i="14" s="1"/>
  <c r="E34" i="14"/>
  <c r="F34" i="14" s="1"/>
  <c r="E33" i="14"/>
  <c r="F33" i="14" s="1"/>
  <c r="E32" i="14"/>
  <c r="F32" i="14" s="1"/>
  <c r="E31" i="14"/>
  <c r="F31" i="14" s="1"/>
  <c r="E30" i="14"/>
  <c r="F30" i="14" s="1"/>
  <c r="E29" i="14"/>
  <c r="F29" i="14" s="1"/>
  <c r="H29" i="14" s="1"/>
  <c r="I29" i="14" s="1"/>
  <c r="H15" i="17" l="1"/>
  <c r="I15" i="17" s="1"/>
  <c r="H16" i="17" s="1"/>
  <c r="I16" i="17" s="1"/>
  <c r="H17" i="17" s="1"/>
  <c r="I17" i="17" s="1"/>
  <c r="H18" i="17" s="1"/>
  <c r="I18" i="17" s="1"/>
  <c r="H19" i="17" s="1"/>
  <c r="I19" i="17" s="1"/>
  <c r="H20" i="17" s="1"/>
  <c r="I20" i="17" s="1"/>
  <c r="H21" i="17" s="1"/>
  <c r="I21" i="17" s="1"/>
  <c r="H22" i="17" s="1"/>
  <c r="I22" i="17" s="1"/>
  <c r="H23" i="17" s="1"/>
  <c r="I23" i="17" s="1"/>
  <c r="H24" i="17" s="1"/>
  <c r="I24" i="17" s="1"/>
  <c r="H25" i="17" s="1"/>
  <c r="I25" i="17" s="1"/>
  <c r="H26" i="17" s="1"/>
  <c r="H72" i="17" s="1"/>
  <c r="H31" i="17"/>
  <c r="I31" i="17" s="1"/>
  <c r="H32" i="17" s="1"/>
  <c r="I32" i="17" s="1"/>
  <c r="H33" i="17" s="1"/>
  <c r="I33" i="17" s="1"/>
  <c r="H34" i="17" s="1"/>
  <c r="I34" i="17" s="1"/>
  <c r="H35" i="17" s="1"/>
  <c r="I35" i="17" s="1"/>
  <c r="W27" i="3"/>
  <c r="E51" i="17"/>
  <c r="F74" i="17" s="1"/>
  <c r="F55" i="17"/>
  <c r="H55" i="17" s="1"/>
  <c r="I55" i="17" s="1"/>
  <c r="H56" i="17" s="1"/>
  <c r="I56" i="17" s="1"/>
  <c r="H57" i="17" s="1"/>
  <c r="I57" i="17" s="1"/>
  <c r="H58" i="17" s="1"/>
  <c r="I58" i="17" s="1"/>
  <c r="H59" i="17" s="1"/>
  <c r="I59" i="17" s="1"/>
  <c r="H60" i="17" s="1"/>
  <c r="I60" i="17" s="1"/>
  <c r="H61" i="17" s="1"/>
  <c r="H74" i="17" s="1"/>
  <c r="E27" i="17"/>
  <c r="F73" i="17" s="1"/>
  <c r="E10" i="17"/>
  <c r="F72" i="17" s="1"/>
  <c r="R13" i="3"/>
  <c r="R9" i="3"/>
  <c r="R7" i="3"/>
  <c r="R15" i="3"/>
  <c r="E50" i="14"/>
  <c r="H54" i="14"/>
  <c r="I54" i="14" s="1"/>
  <c r="H55" i="14" s="1"/>
  <c r="I55" i="14" s="1"/>
  <c r="H56" i="14" s="1"/>
  <c r="I56" i="14" s="1"/>
  <c r="H57" i="14" s="1"/>
  <c r="I57" i="14" s="1"/>
  <c r="H58" i="14" s="1"/>
  <c r="I58" i="14" s="1"/>
  <c r="H59" i="14" s="1"/>
  <c r="I59" i="14" s="1"/>
  <c r="H60" i="14" s="1"/>
  <c r="H71" i="14" s="1"/>
  <c r="H30" i="14"/>
  <c r="I30" i="14" s="1"/>
  <c r="H31" i="14" s="1"/>
  <c r="I31" i="14" s="1"/>
  <c r="H32" i="14" s="1"/>
  <c r="I32" i="14" s="1"/>
  <c r="H33" i="14" s="1"/>
  <c r="I33" i="14" s="1"/>
  <c r="H34" i="14" s="1"/>
  <c r="I34" i="14" s="1"/>
  <c r="H35" i="14" s="1"/>
  <c r="I35" i="14" s="1"/>
  <c r="H36" i="14" s="1"/>
  <c r="I36" i="14" s="1"/>
  <c r="H37" i="14" s="1"/>
  <c r="I37" i="14" s="1"/>
  <c r="H38" i="14" s="1"/>
  <c r="I38" i="14" s="1"/>
  <c r="H39" i="14" s="1"/>
  <c r="I39" i="14" s="1"/>
  <c r="H40" i="14" s="1"/>
  <c r="I40" i="14" s="1"/>
  <c r="H41" i="14" s="1"/>
  <c r="I41" i="14" s="1"/>
  <c r="H42" i="14" s="1"/>
  <c r="I42" i="14" s="1"/>
  <c r="H43" i="14" s="1"/>
  <c r="I43" i="14" s="1"/>
  <c r="H44" i="14" s="1"/>
  <c r="I44" i="14" s="1"/>
  <c r="H45" i="14" s="1"/>
  <c r="I45" i="14" s="1"/>
  <c r="H46" i="14" s="1"/>
  <c r="I46" i="14" s="1"/>
  <c r="H47" i="14" s="1"/>
  <c r="I47" i="14" s="1"/>
  <c r="H48" i="14" s="1"/>
  <c r="H70" i="14" s="1"/>
  <c r="H36" i="17" l="1"/>
  <c r="I36" i="17" s="1"/>
  <c r="H37" i="17" s="1"/>
  <c r="I37" i="17" s="1"/>
  <c r="H38" i="17" s="1"/>
  <c r="I38" i="17" s="1"/>
  <c r="F77" i="17"/>
  <c r="R19" i="3"/>
  <c r="E26" i="14"/>
  <c r="F26" i="14" s="1"/>
  <c r="E25" i="14"/>
  <c r="F25" i="14" s="1"/>
  <c r="E24" i="14"/>
  <c r="F24" i="14" s="1"/>
  <c r="E23" i="14"/>
  <c r="F23" i="14" s="1"/>
  <c r="E22" i="14"/>
  <c r="F22" i="14" s="1"/>
  <c r="E21" i="14"/>
  <c r="F21" i="14" s="1"/>
  <c r="E20" i="14"/>
  <c r="F20" i="14" s="1"/>
  <c r="E19" i="14"/>
  <c r="F19" i="14" s="1"/>
  <c r="E18" i="14"/>
  <c r="F18" i="14" s="1"/>
  <c r="E17" i="14"/>
  <c r="F17" i="14" s="1"/>
  <c r="E16" i="14"/>
  <c r="F16" i="14" s="1"/>
  <c r="E15" i="14"/>
  <c r="F15" i="14" s="1"/>
  <c r="E14" i="14"/>
  <c r="F14" i="14" s="1"/>
  <c r="E13" i="14"/>
  <c r="F13" i="14" s="1"/>
  <c r="H13" i="14" s="1"/>
  <c r="I13" i="14" s="1"/>
  <c r="H39" i="17" l="1"/>
  <c r="I39" i="17" s="1"/>
  <c r="H40" i="17" s="1"/>
  <c r="I40" i="17" s="1"/>
  <c r="H41" i="17" s="1"/>
  <c r="I41" i="17" s="1"/>
  <c r="H42" i="17" s="1"/>
  <c r="I42" i="17" s="1"/>
  <c r="H43" i="17" s="1"/>
  <c r="I43" i="17" s="1"/>
  <c r="H44" i="17" s="1"/>
  <c r="I44" i="17" s="1"/>
  <c r="H45" i="17" s="1"/>
  <c r="I45" i="17" s="1"/>
  <c r="H46" i="17" s="1"/>
  <c r="I46" i="17" s="1"/>
  <c r="H47" i="17" s="1"/>
  <c r="I47" i="17" s="1"/>
  <c r="H48" i="17" s="1"/>
  <c r="I48" i="17" s="1"/>
  <c r="H49" i="17" s="1"/>
  <c r="I49" i="17" s="1"/>
  <c r="H50" i="17" s="1"/>
  <c r="H73" i="17" s="1"/>
  <c r="F80" i="17"/>
  <c r="E10" i="14"/>
  <c r="H14" i="14"/>
  <c r="I14" i="14" s="1"/>
  <c r="H15" i="14" s="1"/>
  <c r="I15" i="14" s="1"/>
  <c r="H16" i="14" s="1"/>
  <c r="I16" i="14" s="1"/>
  <c r="H17" i="14" s="1"/>
  <c r="I17" i="14" s="1"/>
  <c r="H18" i="14" s="1"/>
  <c r="I18" i="14" s="1"/>
  <c r="H19" i="14" s="1"/>
  <c r="I19" i="14" s="1"/>
  <c r="H20" i="14" s="1"/>
  <c r="I20" i="14" s="1"/>
  <c r="H21" i="14" s="1"/>
  <c r="I21" i="14" s="1"/>
  <c r="H22" i="14" s="1"/>
  <c r="I22" i="14" s="1"/>
  <c r="H23" i="14" s="1"/>
  <c r="I23" i="14" s="1"/>
  <c r="H24" i="14" s="1"/>
  <c r="I24" i="14" s="1"/>
  <c r="H25" i="14" s="1"/>
  <c r="I25" i="14" s="1"/>
  <c r="H26" i="14" s="1"/>
  <c r="H69" i="14" s="1"/>
  <c r="C21" i="7" l="1"/>
  <c r="F7" i="7"/>
  <c r="F8" i="7"/>
  <c r="F13" i="7" l="1"/>
  <c r="G70" i="14" l="1"/>
  <c r="G69" i="14"/>
  <c r="G68" i="14"/>
  <c r="F71" i="14" l="1"/>
  <c r="E27" i="14"/>
  <c r="F70" i="14" s="1"/>
  <c r="F69" i="14"/>
  <c r="F74" i="14" l="1"/>
  <c r="F75" i="14" s="1"/>
  <c r="F77" i="14" l="1"/>
  <c r="T7" i="3" l="1"/>
  <c r="E24" i="3"/>
  <c r="W19" i="3"/>
  <c r="P19" i="3"/>
  <c r="O19" i="3"/>
  <c r="N19" i="3"/>
  <c r="L19" i="3"/>
  <c r="K19" i="3"/>
  <c r="I19" i="3"/>
  <c r="H19" i="3"/>
  <c r="F19" i="3"/>
  <c r="E5" i="3"/>
  <c r="T9" i="3" l="1"/>
  <c r="T13" i="3"/>
  <c r="T15" i="3"/>
  <c r="M19" i="3"/>
  <c r="V7" i="3" l="1"/>
  <c r="V13" i="3"/>
  <c r="T19" i="3"/>
  <c r="S19" i="3"/>
  <c r="E21" i="7"/>
  <c r="D21" i="7"/>
  <c r="V9" i="3" l="1"/>
  <c r="V15" i="3"/>
  <c r="U19" i="3"/>
  <c r="B21" i="7"/>
  <c r="X19" i="3"/>
  <c r="V19" i="3" l="1"/>
</calcChain>
</file>

<file path=xl/comments1.xml><?xml version="1.0" encoding="utf-8"?>
<comments xmlns="http://schemas.openxmlformats.org/spreadsheetml/2006/main">
  <authors>
    <author>Libor Podmelle</author>
  </authors>
  <commentList>
    <comment ref="G15" authorId="0" shapeId="0">
      <text>
        <r>
          <rPr>
            <b/>
            <sz val="9"/>
            <color indexed="81"/>
            <rFont val="Tahoma"/>
            <family val="2"/>
            <charset val="238"/>
          </rPr>
          <t>Libor Podmelle:</t>
        </r>
        <r>
          <rPr>
            <sz val="9"/>
            <color indexed="81"/>
            <rFont val="Tahoma"/>
            <family val="2"/>
            <charset val="238"/>
          </rPr>
          <t xml:space="preserve">
křtění</t>
        </r>
      </text>
    </comment>
    <comment ref="G18" authorId="0" shapeId="0">
      <text>
        <r>
          <rPr>
            <b/>
            <sz val="9"/>
            <color indexed="81"/>
            <rFont val="Tahoma"/>
            <family val="2"/>
            <charset val="238"/>
          </rPr>
          <t>Libor Podmelle:</t>
        </r>
        <r>
          <rPr>
            <sz val="9"/>
            <color indexed="81"/>
            <rFont val="Tahoma"/>
            <family val="2"/>
            <charset val="238"/>
          </rPr>
          <t xml:space="preserve">
zastávka</t>
        </r>
      </text>
    </comment>
    <comment ref="G34" authorId="0" shapeId="0">
      <text>
        <r>
          <rPr>
            <b/>
            <sz val="9"/>
            <color indexed="81"/>
            <rFont val="Tahoma"/>
            <family val="2"/>
            <charset val="238"/>
          </rPr>
          <t>Libor Podmelle:</t>
        </r>
        <r>
          <rPr>
            <sz val="9"/>
            <color indexed="81"/>
            <rFont val="Tahoma"/>
            <family val="2"/>
            <charset val="238"/>
          </rPr>
          <t xml:space="preserve">
přestávka</t>
        </r>
      </text>
    </comment>
    <comment ref="G43" authorId="0" shapeId="0">
      <text>
        <r>
          <rPr>
            <b/>
            <sz val="9"/>
            <color indexed="81"/>
            <rFont val="Tahoma"/>
            <family val="2"/>
            <charset val="238"/>
          </rPr>
          <t>Libor Podmelle:</t>
        </r>
        <r>
          <rPr>
            <sz val="9"/>
            <color indexed="81"/>
            <rFont val="Tahoma"/>
            <family val="2"/>
            <charset val="238"/>
          </rPr>
          <t xml:space="preserve">
cvaknutí Miki s Aničkou a Berťák s Evkou</t>
        </r>
      </text>
    </comment>
    <comment ref="G57" authorId="0" shapeId="0">
      <text>
        <r>
          <rPr>
            <b/>
            <sz val="9"/>
            <color indexed="81"/>
            <rFont val="Tahoma"/>
            <family val="2"/>
            <charset val="238"/>
          </rPr>
          <t>Libor Podmelle:</t>
        </r>
        <r>
          <rPr>
            <sz val="9"/>
            <color indexed="81"/>
            <rFont val="Tahoma"/>
            <family val="2"/>
            <charset val="238"/>
          </rPr>
          <t xml:space="preserve">
zavolat do Dronte pro vrácení lodí ve Zvolenu</t>
        </r>
      </text>
    </comment>
  </commentList>
</comments>
</file>

<file path=xl/sharedStrings.xml><?xml version="1.0" encoding="utf-8"?>
<sst xmlns="http://schemas.openxmlformats.org/spreadsheetml/2006/main" count="678" uniqueCount="382">
  <si>
    <t>Podmelle Libor</t>
  </si>
  <si>
    <t>Matějka Jiří</t>
  </si>
  <si>
    <t>Matějková Monika</t>
  </si>
  <si>
    <t>Hurych Miloš</t>
  </si>
  <si>
    <t>Hurychová Petra</t>
  </si>
  <si>
    <t>Růžička Robert</t>
  </si>
  <si>
    <t>Kubelková Eva</t>
  </si>
  <si>
    <t>Kubelka Mikuláš</t>
  </si>
  <si>
    <t>ke dni:</t>
  </si>
  <si>
    <t>počet dnů do vyplutí:</t>
  </si>
  <si>
    <t>číslo</t>
  </si>
  <si>
    <t>posádka</t>
  </si>
  <si>
    <t>jméno</t>
  </si>
  <si>
    <t>přezdívka</t>
  </si>
  <si>
    <t>auta</t>
  </si>
  <si>
    <t>auta slož.</t>
  </si>
  <si>
    <t>stany</t>
  </si>
  <si>
    <t>loď</t>
  </si>
  <si>
    <t>typ</t>
  </si>
  <si>
    <t>pádla</t>
  </si>
  <si>
    <t>vesty</t>
  </si>
  <si>
    <t>cena pádla</t>
  </si>
  <si>
    <t>cena vesty</t>
  </si>
  <si>
    <t>sleva</t>
  </si>
  <si>
    <t>uhrazeno</t>
  </si>
  <si>
    <t>doplatit</t>
  </si>
  <si>
    <t>Márvin</t>
  </si>
  <si>
    <t>2M</t>
  </si>
  <si>
    <t>Rumař</t>
  </si>
  <si>
    <t>Monča</t>
  </si>
  <si>
    <t>Míla</t>
  </si>
  <si>
    <t>Peťa</t>
  </si>
  <si>
    <t>Berťák</t>
  </si>
  <si>
    <t>Vojta</t>
  </si>
  <si>
    <t>Miki</t>
  </si>
  <si>
    <t>Eva</t>
  </si>
  <si>
    <t>přestárlí</t>
  </si>
  <si>
    <t>junioři</t>
  </si>
  <si>
    <t>psi</t>
  </si>
  <si>
    <t>Vydra</t>
  </si>
  <si>
    <t>celkem</t>
  </si>
  <si>
    <t>lodě</t>
  </si>
  <si>
    <t>Rumař - Monča</t>
  </si>
  <si>
    <t>Míla - Peťa</t>
  </si>
  <si>
    <t>Berťák - Eva</t>
  </si>
  <si>
    <t>rychlost jízdy 1</t>
  </si>
  <si>
    <t>(hh:mm)</t>
  </si>
  <si>
    <t>J</t>
  </si>
  <si>
    <t>lze sjet</t>
  </si>
  <si>
    <t>rychlost jízdy 2</t>
  </si>
  <si>
    <t>(km/24hod)</t>
  </si>
  <si>
    <t>K</t>
  </si>
  <si>
    <t>koníčkovat</t>
  </si>
  <si>
    <t>P</t>
  </si>
  <si>
    <t>přetáhnout</t>
  </si>
  <si>
    <t>Den</t>
  </si>
  <si>
    <t>odkud</t>
  </si>
  <si>
    <t>kam</t>
  </si>
  <si>
    <t>odjezd</t>
  </si>
  <si>
    <t>příjezd</t>
  </si>
  <si>
    <t>Pardubice</t>
  </si>
  <si>
    <t>místo</t>
  </si>
  <si>
    <t>jez</t>
  </si>
  <si>
    <t>doba</t>
  </si>
  <si>
    <t>čas</t>
  </si>
  <si>
    <t>přesuny mezi kempy</t>
  </si>
  <si>
    <t>ř. km</t>
  </si>
  <si>
    <t>km</t>
  </si>
  <si>
    <t>jízdy</t>
  </si>
  <si>
    <t>přes jez</t>
  </si>
  <si>
    <t>příjezdu</t>
  </si>
  <si>
    <t>odjezdu</t>
  </si>
  <si>
    <t>odkud/kam</t>
  </si>
  <si>
    <t>most</t>
  </si>
  <si>
    <t>úsek</t>
  </si>
  <si>
    <t>0. den</t>
  </si>
  <si>
    <t>1. den</t>
  </si>
  <si>
    <t>2. den</t>
  </si>
  <si>
    <t>3. den</t>
  </si>
  <si>
    <t>4. den</t>
  </si>
  <si>
    <t>průměr na plav. den</t>
  </si>
  <si>
    <t>počet jezů</t>
  </si>
  <si>
    <t>průměr počet km/jez</t>
  </si>
  <si>
    <t>VC Pivík - historie lodních expedic</t>
  </si>
  <si>
    <t>No.</t>
  </si>
  <si>
    <t>rok</t>
  </si>
  <si>
    <t>řeka</t>
  </si>
  <si>
    <t>akce</t>
  </si>
  <si>
    <t>obsaz</t>
  </si>
  <si>
    <t>účast</t>
  </si>
  <si>
    <t>Sázava</t>
  </si>
  <si>
    <t>Sázava 87</t>
  </si>
  <si>
    <t>kpt. Zdeněk Doležal, Miloš Hurych, hck. Jiří Matějka, Robert Růžička</t>
  </si>
  <si>
    <t>-</t>
  </si>
  <si>
    <t>Lužnice</t>
  </si>
  <si>
    <t>Lužnice 89</t>
  </si>
  <si>
    <t>kpt. Miloš Hurych, Libor Podmelle, Robert Růžička, hck. Eva Růžičková, Martina Jandová, Lenka ?</t>
  </si>
  <si>
    <t>Blanice, Sázava</t>
  </si>
  <si>
    <t>SvlaBla</t>
  </si>
  <si>
    <t>kpt. Zdeněk Doležal, Miloš Hurych, Jiří Matějka, Libor Podmelle, Robert Růžička, hck. Pavlína Podmellová, Eva Růžičková, Martina Jandová, Zdena Holasová</t>
  </si>
  <si>
    <t>Čugala</t>
  </si>
  <si>
    <t>kpt. Miloš Hurych, Jiří Matějka, Libor Podmelle, Robert Růžička, hck. Pavlína Podmellová, Eva Růžičková, Zdena Holasová</t>
  </si>
  <si>
    <t>Berounka</t>
  </si>
  <si>
    <t>Berounka 92</t>
  </si>
  <si>
    <t>kpt. Miloš Hurych, Jiří Matějka, Libor Podmelle, Robert Růžička, hck. Alena Benešovská, Pavlína Podmellová, Šárka Matoušková</t>
  </si>
  <si>
    <t>Vltava</t>
  </si>
  <si>
    <t>Pivex Open</t>
  </si>
  <si>
    <t>kpt. Miloš Hurych, Jiří Matějka, Libor Podmelle, Robert Růžička, hck. Alena Benešovská, Pavlína Podmellová, Roman Kopecký</t>
  </si>
  <si>
    <t>Vltava 94</t>
  </si>
  <si>
    <t>kpt. Miloš Hurych, Jiří Matějka, Libor Podmelle, Robert Růžička, hck. Alena Benešovská, Pavlína Podmellová, Petra Šťastníková, Zuzana Pokorná</t>
  </si>
  <si>
    <t>Sázava 95</t>
  </si>
  <si>
    <t>kpt. Miloš Hurych, Jiří Matějka, Libor Podmelle, Robert Růžička, hck. Alena Benešovská, Edita Heřmanová, Petra Hurychová, Pavlína Podmellová</t>
  </si>
  <si>
    <t>Chrudimka</t>
  </si>
  <si>
    <t>Chrudimka 97</t>
  </si>
  <si>
    <t>Kulová sedma</t>
  </si>
  <si>
    <t>kpt. Libor Podmelle, Robert Růžička, hck. Miloš Hurych, Jiří Matějka</t>
  </si>
  <si>
    <t>Honba za sázavskou čugalou</t>
  </si>
  <si>
    <t>kpt. Jiří Matějka, Libor Podmelle, Pavel Vančura, hck. Pavel Cvach, Lucie Vančurová, Monika Vondrová, porc. Petra Vančurová, Michael Vančura</t>
  </si>
  <si>
    <t>Vltava 2000</t>
  </si>
  <si>
    <t xml:space="preserve">kpt. Roman Kalous, Petr Král, Jiří Matějka, Petr Odvárka, Libor Podmelle, Robert Růžička, Pavel Vančura, Jaroslav Vodehnal, hck. Michaela Brunclíková, Pavel Cvach, Lucie Förstlová, Petra Kalousová, Monika Matějková, Jana Odvárková, Lucie Vančurová, Petra Vančurová, porc. Petra Odvárková, Michael Vančura, psi Adéla Cvachová, Adéla Králová </t>
  </si>
  <si>
    <t>Otava</t>
  </si>
  <si>
    <t>Otava 2001</t>
  </si>
  <si>
    <t xml:space="preserve">kpt. Roman Kalous, Jiří Matějka, Jaroslav Míka, Petr Odvárka, Libor Podmelle, Pavel Vančura, Jaroslav Vodehnal, hck. Pavel Cvach, Petra Kalousová, Eva Lukášová, Monika Matějková, Jana Odvárková, Pavel Včeliš, Petra Vančurová, porc. Petra Odvárková, Michael Vančura, po souši Lucie Vančurová </t>
  </si>
  <si>
    <t>Sázava 2002</t>
  </si>
  <si>
    <t xml:space="preserve">kpt. Roman Kalous, Jiří Matějka, Petr Odvárka, Libor Podmelle, Pavel Vančura, Jaroslav Vodehnal, hck. Petr Král, Jana Odvárková, Petra Odvárková, Michael Vančura, Petra Vančurová, Pavel Včeliš </t>
  </si>
  <si>
    <t>Hvížďalka 2003</t>
  </si>
  <si>
    <t xml:space="preserve">kpt. Roman Kalous, Jiří Matějka, Petr Odvárka, Libor Podmelle, Pavel Vančura, Jaroslav Vodehnal, hck. Monika Matějková, Anna Míčková, Petra Odvárková, Petra Špásová, Michael Vančura, Petra Vančurová </t>
  </si>
  <si>
    <t>Ohře</t>
  </si>
  <si>
    <t>Ohře 2004</t>
  </si>
  <si>
    <t xml:space="preserve">kpt. Miloš Hurych, Jiří Matějka, Petr Odvárka, Libor Podmelle, Tomáš Sýkora, Pavel Vančura, Jaroslav Vodehnal, hck. Petra Hurychová, Iva Jebálková, Jana Odvárková, Petra Odvárková, Pavlína Podmellová, Petra Špásová, Michael Vančura </t>
  </si>
  <si>
    <t>Lužnice 2005</t>
  </si>
  <si>
    <t xml:space="preserve">kpt. Jiří Matějka, Petr Odvárka, Libor Podmelle, Pavel Vančura, Jaroslav Vodehnal, hck. Petra Odvárková, Pavlína Podmellová, Jan Prášil, Michael Vančura, Petra Vančurová </t>
  </si>
  <si>
    <t>Lužnice 2006</t>
  </si>
  <si>
    <t xml:space="preserve">kpt. Miloš Hurych, Jiří Matějka, Petr Odvárka, Libor Podmelle, Tomáš Sýkora, Pavel Vančura, Jaroslav Vodehnal, hck. Petra Hurychová, Ondřej Jebálek, Monika Matějková, Petra Odvárková, Pavlína Podmellová, Michael Vančura, Petra Vančurová </t>
  </si>
  <si>
    <t>Berounka 2007</t>
  </si>
  <si>
    <t xml:space="preserve">kpt. Miloš Hurych, Jiří Matějka, Petr Odvárka, Libor Podmelle, Tomáš Sýkora, Pavel Vančura, Petra Vančurová, Jaroslav Vodehnal, hck. Petra Hurychová, Iva Jebálková, Monika Matějková, Petra Odvárková, Pavlína Podmellová, Aleš Rozínek, Michael Vančura </t>
  </si>
  <si>
    <t>Sázava 2008</t>
  </si>
  <si>
    <t>kpt. Miloš Hurych, Roman Kalous, Petr Lang, Jiří Matějka, Petr Odvárka, Libor Podmelle, Robert Růžička, Tomáš Sýkora, Pavel Vančura, Jaroslav Vodehnal, hck. Petra Hurychová, Iva Jebálková, Anna Kalousová, Monika Matějková, Jana Odvárková, Petra Odvárková, Pavlína Podmellová, Vladimíra Sabolová, Lucie Vančurová, Michael Vančura, pcl. Pavel Vančura ml.</t>
  </si>
  <si>
    <t>Berounka 2009</t>
  </si>
  <si>
    <r>
      <t>kpt. Josef Hörl, Miloš Hurych, Petr Lang, Jiří Matějka, Petr Odvárka, Libor Podmelle, Robert Růžička, Pavel Vančura, Jaroslav Vodehnal, hck. Petra Hurychová, Monika Matějková, Jana Odvárková, Petra Odvárko</t>
    </r>
    <r>
      <rPr>
        <sz val="10"/>
        <rFont val="Arial CE"/>
        <charset val="238"/>
      </rPr>
      <t>vá, Martin Sabol, Marta Sabolová, Vladi</t>
    </r>
    <r>
      <rPr>
        <sz val="11"/>
        <color theme="1"/>
        <rFont val="Calibri"/>
        <family val="2"/>
        <charset val="238"/>
      </rPr>
      <t>míra Sabolová, Lucie Vančurová, Michael Vančura, pcl. Denis Hurych, Andrea Matějková, Pavel Vančura ml.</t>
    </r>
  </si>
  <si>
    <t>Vltava 2010</t>
  </si>
  <si>
    <r>
      <t>kpt. Josef Hörl, Miloš Hurych, Jiří Matějka, Petr Odvárka, Libor Podmelle, Robert Růžička, Vladimíra Růžičková, Jaroslav Vodehnal, hck. Petra Hurychová, Monika Matějková, Klára Nečesaná, Petra Odvárko</t>
    </r>
    <r>
      <rPr>
        <sz val="10"/>
        <rFont val="Arial CE"/>
        <charset val="238"/>
      </rPr>
      <t xml:space="preserve">vá, Pavlína Podmellová, Martin Sabol, Marta Sabolová, </t>
    </r>
    <r>
      <rPr>
        <sz val="11"/>
        <color theme="1"/>
        <rFont val="Calibri"/>
        <family val="2"/>
        <charset val="238"/>
      </rPr>
      <t>pcl. Denis Hurych, Andrea Matějková, Lukáš Podmelle, Michaela Podmellová</t>
    </r>
  </si>
  <si>
    <t>O hře Louny 2011</t>
  </si>
  <si>
    <r>
      <t>kpt. Miloš Hurych, Petr Lang, Jiří Matějka, Petr Odvárka, Libor Podmelle, Tomáš Sýkora, Jaroslav Vodehnal, hck. Petra Hurychová, Roman Kalous, Iva Jebálková, Monika Matějková, Petra Odvárko</t>
    </r>
    <r>
      <rPr>
        <sz val="10"/>
        <rFont val="Arial CE"/>
        <charset val="238"/>
      </rPr>
      <t xml:space="preserve">vá, Pavlína Podmellová, Andrea Matějková, </t>
    </r>
    <r>
      <rPr>
        <sz val="11"/>
        <color theme="1"/>
        <rFont val="Calibri"/>
        <family val="2"/>
        <charset val="238"/>
      </rPr>
      <t>pcl. Denis Hurych, Jan Matějka, Lukáš Podmelle, Michaela Podmellová</t>
    </r>
  </si>
  <si>
    <t>Otava 2012</t>
  </si>
  <si>
    <r>
      <t xml:space="preserve">kpt. Josef Hörl, Miloš Hurych, Jaroslav Jetmar, Roman Kalous, Jiří Matějka, Martin Novák, Petr Odvárka, Libor Podmelle, Robert Růžička, Michael Vančura, Pavel Vančura, Jaroslav Vodehnal, hck. Denis Hurych, Petra Hurychová, Andrea Jetmarová, Radim Kalous, </t>
    </r>
    <r>
      <rPr>
        <sz val="10"/>
        <rFont val="Arial CE"/>
        <charset val="238"/>
      </rPr>
      <t xml:space="preserve">Andrea Matějková, Monika Matějková, Vladimíra Růžičková, Marta Sabolová, Jana Šafránková, Pavel Vančura ml., Lucie Vančurová, Petra Vančurová, </t>
    </r>
    <r>
      <rPr>
        <sz val="11"/>
        <color theme="1"/>
        <rFont val="Calibri"/>
        <family val="2"/>
        <charset val="238"/>
      </rPr>
      <t>pcl. Jan Matějka, Jaroslav Růžička, Vojtěch Růžička</t>
    </r>
  </si>
  <si>
    <t>Dunajec</t>
  </si>
  <si>
    <t>Dunajec 2013</t>
  </si>
  <si>
    <r>
      <t xml:space="preserve">kpt. Josef Hörl, Michal Hybler, Miloš Hurych, Jiří Matějka, Petr Odvárka, Libor Podmelle, Robert Růžička, Jaroslav Vodehnal, hck. Valerie Fibichová, Denis Hurych, Petra Hurychová, </t>
    </r>
    <r>
      <rPr>
        <sz val="10"/>
        <rFont val="Arial CE"/>
        <charset val="238"/>
      </rPr>
      <t xml:space="preserve">Andrea Matějková, Monika Matějková, Petra Odvárková, Lucie Vacková, </t>
    </r>
    <r>
      <rPr>
        <sz val="11"/>
        <color theme="1"/>
        <rFont val="Calibri"/>
        <family val="2"/>
        <charset val="238"/>
      </rPr>
      <t>pcl. Jan Matějka, Jaroslav Růžička, Vojtěch Růžička, pcl. pes Ambra Fibichová</t>
    </r>
  </si>
  <si>
    <t>Morava</t>
  </si>
  <si>
    <t>Morava 2014</t>
  </si>
  <si>
    <r>
      <t xml:space="preserve">kpt. Miloš Hurych, Roman Kalous, Petr Lang, Jiří Matějka, Petr Odvárka, Libor Podmelle, Robert Růžička, Jaroslav Vodehnal, hck. Valerie Fibichová, Denis Hurych, Petra Hurychová, Radim Kalous, Andrea Matějková, Monika Matějková, Petra Odvárková, Michaela Podmellová, Vladimíra Růžičková, </t>
    </r>
    <r>
      <rPr>
        <sz val="11"/>
        <color theme="1"/>
        <rFont val="Calibri"/>
        <family val="2"/>
        <charset val="238"/>
      </rPr>
      <t>pcl. Jan Matějka, Jaroslav Růžička, Vojtěch Růžička, pcl. pes Ambra Fibichová</t>
    </r>
  </si>
  <si>
    <t>Otava 2015</t>
  </si>
  <si>
    <r>
      <t xml:space="preserve">kpt. Denis Hurych, Miloš Hurych, Roman Kalous, Jiří Matějka, Petr Odvárka, Libor Podmelle, Robert Růžička, hck. Petra Hurychová, Radim Kalous, Andrea Matějková, Petra Odvárková, Michaela Podmellová, Vladimíra Růžičková, Martin Sabol, </t>
    </r>
    <r>
      <rPr>
        <sz val="11"/>
        <color theme="1"/>
        <rFont val="Calibri"/>
        <family val="2"/>
        <charset val="238"/>
      </rPr>
      <t>pcl. Jan Matějka, Jaroslav Růžička, Vojtěch Růžička, pcl. pes Ebby Sabolová</t>
    </r>
  </si>
  <si>
    <t>Morava 2016</t>
  </si>
  <si>
    <r>
      <t xml:space="preserve">kpt. Josef Hörl, Denis Hurych, Miloš Hurych, Roman Kalous, Petr Lang, Jiří Matějka, Monika Matějková, Libor Podmelle, Robert Růžička, Martin Sabol, Matouš Spilka, Jaroslav Vodehnal, hck. Petra Hurychová, Radim Kalous, Anna Kalousová, Andrea Matějková, Petr Odvárka, Petra Langová, Michaela Podmellová, Vladimíra Růžičková, </t>
    </r>
    <r>
      <rPr>
        <sz val="11"/>
        <color theme="1"/>
        <rFont val="Calibri"/>
        <family val="2"/>
        <charset val="238"/>
      </rPr>
      <t>Jan Matějka, Jaroslav Růžička, Marta Sabolová, Matouš Spilka, pcl. Adéla Kalousová, Vojtěch Růžička, Mikuláš Spilka, pes Ebby Sabolová</t>
    </r>
  </si>
  <si>
    <t>Berounka 2017</t>
  </si>
  <si>
    <r>
      <t xml:space="preserve">kpt. Radim Kalous, Roman Kalous, Jiří Matějka, Libor Podmelle, Michaela Podmellová, Robert Růžička, Jaroslav Vodehnal, hck. Anna Kalousová, Adéla Kalousová, Andrea Matějková, Monika Matějková, Petr Odvárka, </t>
    </r>
    <r>
      <rPr>
        <sz val="11"/>
        <color theme="1"/>
        <rFont val="Calibri"/>
        <family val="2"/>
        <charset val="238"/>
      </rPr>
      <t>Jan Matějka, Jaroslav Růžička, Vojtěch Růžička</t>
    </r>
  </si>
  <si>
    <t>Sázava 2018</t>
  </si>
  <si>
    <r>
      <t xml:space="preserve">kpt. Miloš Hurych, Radim Kalous, Roman Kalous, Jiří Matějka, Libor Podmelle, Michaela Podmellová, Robert Růžička, hck. Petra Hurychová, Anna Kalousová, Adéla Kalousová, Jan Matějka, Andrea Matějková, Monika Matějková, </t>
    </r>
    <r>
      <rPr>
        <sz val="11"/>
        <color theme="1"/>
        <rFont val="Calibri"/>
        <family val="2"/>
        <charset val="238"/>
      </rPr>
      <t>Jaroslav Růžička, pcl. Vojtěch Růžička</t>
    </r>
  </si>
  <si>
    <t>Orlice</t>
  </si>
  <si>
    <t>Orlice 2019</t>
  </si>
  <si>
    <r>
      <t xml:space="preserve">kpt. Miloš Hurych, Roman Kalous, Lukáš Kolbábek, Jiří Matějka, Libor Podmelle, Jaroslav Růžička, Robert Růžička, Tomáš Seibert, hck. Frederik Černík, Petra Hurychová, Anna Kalousová, Adéla Kalousová, Kubelka Mikuláš, Kubelka Tobiáš, Monika Matějková, </t>
    </r>
    <r>
      <rPr>
        <sz val="11"/>
        <color theme="1"/>
        <rFont val="Calibri"/>
        <family val="2"/>
        <charset val="238"/>
      </rPr>
      <t>Vojtěch Růžička, Petra Seibertová</t>
    </r>
  </si>
  <si>
    <t>O hře Louny 2020</t>
  </si>
  <si>
    <r>
      <t xml:space="preserve">kpt. Miloš Hurych, Radim Kalous, Roman Kalous, Tobiáš Kubelka, Jiří Matějka, Libor Podmelle, Michaela Podmellová, Jaroslav Růžička, Robert Růžička, Tomáš Seibert, hck. Petra Hurychová, Anna Kalousová, Adéla Kalousová, Natálie Konopková, Mikuláš Kubelka, Eva Kubelková, Jan Matějka, Andrea Matějková, Monika Matějková, </t>
    </r>
    <r>
      <rPr>
        <sz val="11"/>
        <color theme="1"/>
        <rFont val="Calibri"/>
        <family val="2"/>
        <charset val="238"/>
      </rPr>
      <t>Vojtěch Růžička, Petra Seibertová, Lea Šandová</t>
    </r>
  </si>
  <si>
    <t>Morava 2021</t>
  </si>
  <si>
    <r>
      <t xml:space="preserve">kpt. Miloš Hurych, Roman Kalous, Tobiáš Kubelka, Jiří Matějka, Libor Podmelle, Michaela Podmellová, Jaroslav Růžička, Robert Růžička, Tomáš Seibert, Luboš Kopecký, hck. Petra Hurychová, Anna Kalousová, Adéla Kalousová, Mikuláš Kubelka, Eva Kubelková, Andrea Matějková, Monika Matějková, </t>
    </r>
    <r>
      <rPr>
        <sz val="11"/>
        <color theme="1"/>
        <rFont val="Calibri"/>
        <family val="2"/>
        <charset val="238"/>
      </rPr>
      <t>Vojtěch Růžička, Petra Seibertová, Lea Šandová</t>
    </r>
  </si>
  <si>
    <t>Vltava 2022</t>
  </si>
  <si>
    <r>
      <t xml:space="preserve">kpt. Miloš Hurych, Roman Kalous, Mikuláš Kubelka, Tobiáš Kubelka, Jiří Matějka, Libor Podmelle, Michaela Podmellová, Jaroslav Růžička, Robert Růžička, hck. Frederik Černík, Milan Černík, Petra Hurychová, Anna Kalousová, Adéla Kalousová, Eva Kubelková, Týna Kvapilová, Monika Matějková, Johana Pilařová, </t>
    </r>
    <r>
      <rPr>
        <sz val="11"/>
        <color theme="1"/>
        <rFont val="Calibri"/>
        <family val="2"/>
        <charset val="238"/>
      </rPr>
      <t>Vojtěch Růžička,  Lea Šandová</t>
    </r>
  </si>
  <si>
    <t>účast více než 3 x:</t>
  </si>
  <si>
    <t>Jiří Matějka, Libor Podmelle</t>
  </si>
  <si>
    <t>Miloš Hurych</t>
  </si>
  <si>
    <t>Robert Růžička</t>
  </si>
  <si>
    <t>Petra Hurychová (Šťastníková), Monika Matějková (Vondrová)</t>
  </si>
  <si>
    <t>Petr Odvárka</t>
  </si>
  <si>
    <t>Jaroslav Vodehnal</t>
  </si>
  <si>
    <t>Petra Langová (Odvárková), Roman Kalous</t>
  </si>
  <si>
    <t>Michaela Podmellová</t>
  </si>
  <si>
    <t>Anna Kalousová (Míčková), Jan Matějka, Petra Vančurová</t>
  </si>
  <si>
    <t>Denis Hurych</t>
  </si>
  <si>
    <t>oficiálně</t>
  </si>
  <si>
    <t>neoficiálně</t>
  </si>
  <si>
    <t>Opatovický kanál</t>
  </si>
  <si>
    <t>v Kč</t>
  </si>
  <si>
    <t>doplatit (-), přeplatek (+)</t>
  </si>
  <si>
    <t>Celkem</t>
  </si>
  <si>
    <t>čísla účtů</t>
  </si>
  <si>
    <t>162358152/0600</t>
  </si>
  <si>
    <t>1334705013/0800</t>
  </si>
  <si>
    <t>929203093/0800</t>
  </si>
  <si>
    <t>2256050043/0800</t>
  </si>
  <si>
    <t>Osoby a jejich úkoly</t>
  </si>
  <si>
    <t>organizační vedoucí</t>
  </si>
  <si>
    <t>kpt. Podmelle Libor</t>
  </si>
  <si>
    <t>pokladník</t>
  </si>
  <si>
    <t>zástupce organizačního vedoucího</t>
  </si>
  <si>
    <t>kpt. Matějka Jiří</t>
  </si>
  <si>
    <t>napájecí důstojník</t>
  </si>
  <si>
    <t>důstojník pro záchranné práce</t>
  </si>
  <si>
    <t>kpt. Růžička Robert</t>
  </si>
  <si>
    <t>servisní důstojník</t>
  </si>
  <si>
    <t>kpt. Hurych Miloš</t>
  </si>
  <si>
    <t>dopravní důstojník</t>
  </si>
  <si>
    <t>stravovací důstojník</t>
  </si>
  <si>
    <t>hck. Matějková Monika</t>
  </si>
  <si>
    <t>tiskový mluvka</t>
  </si>
  <si>
    <t>hck. Hurychová Petra</t>
  </si>
  <si>
    <t>opalovací důstojník</t>
  </si>
  <si>
    <t>hudební důstojník</t>
  </si>
  <si>
    <t>hck. Kubelková Eva</t>
  </si>
  <si>
    <t>rozpis posádek</t>
  </si>
  <si>
    <t>přenášení</t>
  </si>
  <si>
    <t>Dunajec 2023</t>
  </si>
  <si>
    <r>
      <t xml:space="preserve">kpt. Miloš Hurych, Tobiáš Kubelka, Jiří Matějka, Libor Podmelle, Jaroslav Růžička, Robert Růžička, hck. Frederik Černík,  Petra Hurychová, Eva Kubelková, Monika Matějková, </t>
    </r>
    <r>
      <rPr>
        <sz val="11"/>
        <color theme="1"/>
        <rFont val="Calibri"/>
        <family val="2"/>
        <charset val="238"/>
      </rPr>
      <t>Vojtěch Růžička</t>
    </r>
  </si>
  <si>
    <t>Petra Seibertová, Tomáš Seibert, Lea Šandová,  Frederik Černík</t>
  </si>
  <si>
    <t>Dunajec (Slovensko)</t>
  </si>
  <si>
    <t>Otava 2024</t>
  </si>
  <si>
    <t>kpt. Miloš Hurych, Tobiáš Kubelka, Jiří Matějka, Libor Podmelle, Jaroslav Růžička, Robert Růžička, hck. Petra Hurychová, Eva Kubelková, Mikuláš Kubelka, Monika Matějková, Johana Pilařová, Vojtěch Růžička</t>
  </si>
  <si>
    <t>Iva Jebálková, Martin Sabol, Marta Sabolová</t>
  </si>
  <si>
    <t>Berounka, Otava</t>
  </si>
  <si>
    <t>Lužnice, Morava, Ohře</t>
  </si>
  <si>
    <t>doprava</t>
  </si>
  <si>
    <t>volný program</t>
  </si>
  <si>
    <t>Matějková Andrea</t>
  </si>
  <si>
    <t>Ája</t>
  </si>
  <si>
    <t>Vojta - Ája</t>
  </si>
  <si>
    <t>doplatek</t>
  </si>
  <si>
    <t>sportovní důstojník</t>
  </si>
  <si>
    <t>kpt. Chalupa Vojtěch</t>
  </si>
  <si>
    <t>hck. Matějková Andrea</t>
  </si>
  <si>
    <t>oper důstojník</t>
  </si>
  <si>
    <t>Ploučnice, Jizera</t>
  </si>
  <si>
    <t>PLOUZERA 2025</t>
  </si>
  <si>
    <t>Chalupa Vojtěch</t>
  </si>
  <si>
    <t>Pavel Vančura, Michael Vančura</t>
  </si>
  <si>
    <t>Alena Benešovská (Pelešková), Josef Hörl, Petr Lang, Tomáš Sýkora</t>
  </si>
  <si>
    <t>Účast na 38. lodní výpravě expedice HRON 2026</t>
  </si>
  <si>
    <t>3. - 7. 7.2026</t>
  </si>
  <si>
    <t>Hron</t>
  </si>
  <si>
    <t>Půjčovna lodí Dronte (web: www.dronte.cz)</t>
  </si>
  <si>
    <t>platba možná v CZK i EUR</t>
  </si>
  <si>
    <t>záloha 10 %</t>
  </si>
  <si>
    <t>platné od 07/2026</t>
  </si>
  <si>
    <t>Vyúčtování společných nákladů expedice HRON 2026</t>
  </si>
  <si>
    <t>Itenerář 38. lodní výpravy - plán</t>
  </si>
  <si>
    <t>HRON</t>
  </si>
  <si>
    <t>3. - 7.7.2026</t>
  </si>
  <si>
    <t>0. den - pátek 3.7.2026</t>
  </si>
  <si>
    <t>Mlynčok (SK), kemp</t>
  </si>
  <si>
    <t>1. den - sobota 4.7.2026</t>
  </si>
  <si>
    <t>Nemecká, most</t>
  </si>
  <si>
    <t>Brusno, most</t>
  </si>
  <si>
    <t>most, ž</t>
  </si>
  <si>
    <t>Skála kráľovná</t>
  </si>
  <si>
    <t>Lučatín</t>
  </si>
  <si>
    <t>Mlynčok, kemp</t>
  </si>
  <si>
    <t>Mezibrod, Majerka, kemp (vp)</t>
  </si>
  <si>
    <t>Motorest Grajciar (vp), 100 m</t>
  </si>
  <si>
    <t>Nemecká, kemp</t>
  </si>
  <si>
    <t>Melicharová Anna</t>
  </si>
  <si>
    <t>Anička</t>
  </si>
  <si>
    <t>Miki - Anička</t>
  </si>
  <si>
    <t>2. den - neděle 5.7.2026</t>
  </si>
  <si>
    <t>Slovenská Ľupča</t>
  </si>
  <si>
    <t>stupeň</t>
  </si>
  <si>
    <t>Šalková</t>
  </si>
  <si>
    <t>Banská Bystrica</t>
  </si>
  <si>
    <t>jez Smrečina, 0,5m, vp. (J)</t>
  </si>
  <si>
    <t>jez Slovenská Ľupča, 1m, vl. (J)</t>
  </si>
  <si>
    <t>jez Šalková, 1m, vl. (P)</t>
  </si>
  <si>
    <t>přítok Bystrica, vp.</t>
  </si>
  <si>
    <r>
      <t xml:space="preserve">Mlynčok, </t>
    </r>
    <r>
      <rPr>
        <b/>
        <sz val="10"/>
        <color rgb="FF0070C0"/>
        <rFont val="Arial CE"/>
        <charset val="238"/>
      </rPr>
      <t>kemp</t>
    </r>
    <r>
      <rPr>
        <sz val="10"/>
        <rFont val="Arial CE"/>
        <charset val="238"/>
      </rPr>
      <t xml:space="preserve"> (vl)</t>
    </r>
  </si>
  <si>
    <r>
      <t xml:space="preserve">Nemecká, </t>
    </r>
    <r>
      <rPr>
        <b/>
        <sz val="10"/>
        <color rgb="FF0070C0"/>
        <rFont val="Arial CE"/>
        <charset val="238"/>
      </rPr>
      <t>kemp</t>
    </r>
    <r>
      <rPr>
        <sz val="10"/>
        <rFont val="Arial CE"/>
        <charset val="238"/>
      </rPr>
      <t xml:space="preserve"> Dronte, </t>
    </r>
    <r>
      <rPr>
        <b/>
        <sz val="10"/>
        <color rgb="FFFF0000"/>
        <rFont val="Arial CE"/>
        <charset val="238"/>
      </rPr>
      <t>oběd</t>
    </r>
  </si>
  <si>
    <r>
      <t xml:space="preserve">Iliaš, </t>
    </r>
    <r>
      <rPr>
        <b/>
        <sz val="10"/>
        <color rgb="FF0070C0"/>
        <rFont val="Arial CE"/>
        <charset val="238"/>
      </rPr>
      <t>kemp</t>
    </r>
    <r>
      <rPr>
        <sz val="10"/>
        <rFont val="Arial CE"/>
        <charset val="238"/>
      </rPr>
      <t>, vl.</t>
    </r>
  </si>
  <si>
    <t>Vlkanová</t>
  </si>
  <si>
    <r>
      <t xml:space="preserve">Fort Geronimo, </t>
    </r>
    <r>
      <rPr>
        <b/>
        <sz val="10"/>
        <color rgb="FF0070C0"/>
        <rFont val="Arial CE"/>
        <charset val="238"/>
      </rPr>
      <t>kemp</t>
    </r>
    <r>
      <rPr>
        <sz val="10"/>
        <rFont val="Arial CE"/>
        <charset val="238"/>
      </rPr>
      <t>, vl.</t>
    </r>
  </si>
  <si>
    <t>Vlkanová, vlak</t>
  </si>
  <si>
    <t>Lučatín, Mlynčok</t>
  </si>
  <si>
    <t>Banská Bystrica, bus</t>
  </si>
  <si>
    <t>Nemecká</t>
  </si>
  <si>
    <t>Lučatín, žel. zast.</t>
  </si>
  <si>
    <t>Lučatín, žel. zast., vlak</t>
  </si>
  <si>
    <t>3. den - pondělí 6.7.2026</t>
  </si>
  <si>
    <t>Mlynčok</t>
  </si>
  <si>
    <t>Zvolen</t>
  </si>
  <si>
    <t>Lučatín, Mlynčok, bus</t>
  </si>
  <si>
    <t>Vlkanová, kemp</t>
  </si>
  <si>
    <t>Vlkanová, kemp, pěšky</t>
  </si>
  <si>
    <t>Vlkanová, vlakové nádraží</t>
  </si>
  <si>
    <t>Mlynčok, kemp, brod</t>
  </si>
  <si>
    <t>ráno přesun z kempu Mlynčok do Vlkanová, kde budou lodě, jedeme bez bagáže, stany v Mlynčoku</t>
  </si>
  <si>
    <t>Hronsek</t>
  </si>
  <si>
    <r>
      <t xml:space="preserve">Rybárik, </t>
    </r>
    <r>
      <rPr>
        <b/>
        <sz val="10"/>
        <color rgb="FF0070C0"/>
        <rFont val="Arial CE"/>
        <charset val="238"/>
      </rPr>
      <t>kemp</t>
    </r>
    <r>
      <rPr>
        <sz val="10"/>
        <rFont val="Arial CE"/>
        <charset val="238"/>
      </rPr>
      <t>, vl.</t>
    </r>
  </si>
  <si>
    <t>Sliač, rest. Pohoda</t>
  </si>
  <si>
    <r>
      <t xml:space="preserve">Hronsek, kostel (Unesco), 100m vl., pohostinstvo Hronsek, </t>
    </r>
    <r>
      <rPr>
        <b/>
        <sz val="10"/>
        <color rgb="FFFF0000"/>
        <rFont val="Arial CE"/>
        <charset val="238"/>
      </rPr>
      <t>oběd</t>
    </r>
  </si>
  <si>
    <r>
      <t xml:space="preserve">most, restaurace Kút 12, </t>
    </r>
    <r>
      <rPr>
        <b/>
        <sz val="10"/>
        <color rgb="FFFF0000"/>
        <rFont val="Arial CE"/>
        <charset val="238"/>
      </rPr>
      <t>oběd</t>
    </r>
    <r>
      <rPr>
        <sz val="10"/>
        <rFont val="Arial CE"/>
        <charset val="238"/>
      </rPr>
      <t>, prohlídka města</t>
    </r>
  </si>
  <si>
    <t>Itenerář Hron</t>
  </si>
  <si>
    <t>vrácení lodí před jezem vp., pěšky na vlak či autobus. nádraží (2km) a zpět do kempu Mlynčok</t>
  </si>
  <si>
    <t>Zvolen, nádraží</t>
  </si>
  <si>
    <t>Zvolen, bus</t>
  </si>
  <si>
    <t>Zvolen, jez, pěšky</t>
  </si>
  <si>
    <t>Banská Bystrica, vlak</t>
  </si>
  <si>
    <t>Vlkanová, vlak.nádr., pěšky</t>
  </si>
  <si>
    <t>cena dopravného v EUR</t>
  </si>
  <si>
    <t>cena lodě v EUR</t>
  </si>
  <si>
    <t>celkem v EUR</t>
  </si>
  <si>
    <t>sjednaná cena za lodě v EUR</t>
  </si>
  <si>
    <t>hck. Melicharová Anna</t>
  </si>
  <si>
    <t>Jaroslav Gogo Pančík</t>
  </si>
  <si>
    <t>hron@dronte.cz</t>
  </si>
  <si>
    <t>celkem půjčovné v EUR</t>
  </si>
  <si>
    <t>pěšky 1,2 km (18 min.)</t>
  </si>
  <si>
    <r>
      <t xml:space="preserve">Nemecká, </t>
    </r>
    <r>
      <rPr>
        <b/>
        <sz val="10"/>
        <color rgb="FF0070C0"/>
        <rFont val="Arial CE"/>
        <charset val="238"/>
      </rPr>
      <t>kemp</t>
    </r>
    <r>
      <rPr>
        <sz val="10"/>
        <rFont val="Arial CE"/>
        <charset val="238"/>
      </rPr>
      <t xml:space="preserve"> Dronte</t>
    </r>
  </si>
  <si>
    <r>
      <rPr>
        <b/>
        <sz val="10"/>
        <color rgb="FFFF0000"/>
        <rFont val="Arial CE"/>
        <charset val="238"/>
      </rPr>
      <t>oběd v Mlynčoku</t>
    </r>
    <r>
      <rPr>
        <sz val="10"/>
        <rFont val="Arial CE"/>
        <charset val="238"/>
      </rPr>
      <t>, v poledne přesun z kempu Mlynčok do Nemecká, kde budou lodě, jedeme bez bagáže, stany v Mlynčoku</t>
    </r>
  </si>
  <si>
    <t>lodě nechat v kempu Fort Geronimo a vlakem zpět do kempu Mlynčok</t>
  </si>
  <si>
    <t>v1</t>
  </si>
  <si>
    <t>v2</t>
  </si>
  <si>
    <t>Kinská Jitka</t>
  </si>
  <si>
    <t>Hraběnka</t>
  </si>
  <si>
    <t>Márvin - Hraběnka</t>
  </si>
  <si>
    <t>zdravotní důstojník</t>
  </si>
  <si>
    <t>hck. Kinská Jitka</t>
  </si>
  <si>
    <t>„Márvin“</t>
  </si>
  <si>
    <t>„Rumař“</t>
  </si>
  <si>
    <t>„Berťák“</t>
  </si>
  <si>
    <t>„Míla“</t>
  </si>
  <si>
    <t>„Vojta“</t>
  </si>
  <si>
    <t>„Miki“</t>
  </si>
  <si>
    <t>„Monča“</t>
  </si>
  <si>
    <t>„Peťa“</t>
  </si>
  <si>
    <t>„Anička“</t>
  </si>
  <si>
    <t>„Eva“</t>
  </si>
  <si>
    <t>„Ája“</t>
  </si>
  <si>
    <t>„Hraběnka“</t>
  </si>
  <si>
    <t>kpt. Kubelka Mikuláš</t>
  </si>
  <si>
    <t>Kajak</t>
  </si>
  <si>
    <t>Nemecká (SK), kemp</t>
  </si>
  <si>
    <t>stavění stanů</t>
  </si>
  <si>
    <t>počet osob</t>
  </si>
  <si>
    <t>ubytování Mlynčok v EUR</t>
  </si>
  <si>
    <t>půjčení lodí v EUR</t>
  </si>
  <si>
    <t>ubytování Mlynčok v CZK</t>
  </si>
  <si>
    <t>půjčení lodí v CZK</t>
  </si>
  <si>
    <t>web+doména v CZK</t>
  </si>
  <si>
    <t>celkem v CZK</t>
  </si>
  <si>
    <t>podíly</t>
  </si>
  <si>
    <t>ubytování v CZK</t>
  </si>
  <si>
    <t>kurz</t>
  </si>
  <si>
    <t>HRON 2026</t>
  </si>
  <si>
    <t>kpt. Miloš Hurych, Vojtěch Chalupa, Tobiáš Kubelka, Jiří Matějka, Libor Podmelle, Jaroslav Růžička, Robert Růžička, hck. Petra Hurychová, Eva Kubelková, Mikuláš Kubelka, Andrea, Matějková, Monika Matějková, Vojtěch Růžička</t>
  </si>
  <si>
    <t>kpt. Miloš Hurych, Vojtěch Chalupa, Jiří Matějka, Libor Podmelle, Robert Růžička, Mikuláš Kubelka, hck. Petra Hurychová, Jitka Kinská, Eva Kubelková, Andrea, Matějková, Monika Matějková, Anna Melicharová</t>
  </si>
  <si>
    <t>Maximálně možný počet účastí (1987-2026):</t>
  </si>
  <si>
    <t>Andrea Matějková, Pavlína Podmellová, Jaroslav Růžička, Vojtěch Růžička</t>
  </si>
  <si>
    <t>Radim Kalous, Adéla Kalousová, Eva Kubelková, Mikuláš Kubelka, Tobiáš Kubelka, Vladimíra Růžičková (Sabolová)</t>
  </si>
  <si>
    <t>Jana Odvárková, Lucie Vančurová</t>
  </si>
  <si>
    <t>Chrudimka, Orlice, Ploučnice a Jizera, Hron</t>
  </si>
  <si>
    <t>3 auta zpět do Nemecká</t>
  </si>
  <si>
    <t>11:10 - 11:45</t>
  </si>
  <si>
    <t>odjezd pro auta do Nemecká</t>
  </si>
  <si>
    <t>všechna auta v kempu Mlynčok</t>
  </si>
  <si>
    <t>všechna auta do Mlynčok</t>
  </si>
  <si>
    <t>jedním autem zpět do Mlynčok</t>
  </si>
  <si>
    <t>všechni řidiči s auty do Vlkanová</t>
  </si>
  <si>
    <r>
      <t xml:space="preserve">Lodenica Šalková vl., </t>
    </r>
    <r>
      <rPr>
        <b/>
        <sz val="10"/>
        <color rgb="FFFF0000"/>
        <rFont val="Arial CE"/>
        <charset val="238"/>
      </rPr>
      <t>oběd</t>
    </r>
  </si>
  <si>
    <t>jez Šalková, 3m, vl. (P)</t>
  </si>
  <si>
    <t>kemp Fort Geronimo</t>
  </si>
  <si>
    <t>lodě ponechány v kempu Fort Geronimo</t>
  </si>
  <si>
    <t>odjez třemi auty do kempu Mlynčok</t>
  </si>
  <si>
    <t>ráno přesun z kempu Mlynčok do Vlkanová k lodím, jedeme bez bagáže, stany v Mlynčoku</t>
  </si>
  <si>
    <t>ráno řidiči všemi auty do Vlkanová, zpět jedním do Mlynčoku, jedeme bez bagáže, stany v Mlynčoku</t>
  </si>
  <si>
    <t>ráno stany sbalit a převést do Mlynčoku, jedeme bez bagáže</t>
  </si>
  <si>
    <t>třemi auty všichni k lodím do Vlkanová</t>
  </si>
  <si>
    <t>8 Pivíků bere řidič Dronte k autům do Vlkanová</t>
  </si>
  <si>
    <t>1 auto z Vlkanová pro 3 Pivíky do Zvolena</t>
  </si>
  <si>
    <t>vrácení lodí před jezem</t>
  </si>
  <si>
    <t>Hronsek, kostel (Unesco), 100m vl., pohostinstvo Hronsek</t>
  </si>
  <si>
    <r>
      <t xml:space="preserve">Grajciar (vp), 100 m, </t>
    </r>
    <r>
      <rPr>
        <b/>
        <sz val="10"/>
        <color rgb="FFFF0000"/>
        <rFont val="Arial CE"/>
        <charset val="238"/>
      </rPr>
      <t>oběd</t>
    </r>
  </si>
  <si>
    <r>
      <t xml:space="preserve">Restaurace Grajciar, </t>
    </r>
    <r>
      <rPr>
        <b/>
        <sz val="10"/>
        <color rgb="FFFF0000"/>
        <rFont val="Arial CE"/>
        <charset val="238"/>
      </rPr>
      <t>oběd</t>
    </r>
  </si>
  <si>
    <t>volný program, odjez domů, přesun do Donoval</t>
  </si>
  <si>
    <t>Itenerář 38. lodní výpravy - skutečnost</t>
  </si>
  <si>
    <t>všichni 3 auty na oběd do rest. Grajciar</t>
  </si>
  <si>
    <t>odjezd do kempu Mlynčok</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</si>
</sst>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6" formatCode="#,##0\ &quot;Kč&quot;;[Red]\-#,##0\ &quot;Kč&quot;"/>
    <numFmt numFmtId="164" formatCode="0.0"/>
    <numFmt numFmtId="165" formatCode="0.000"/>
  </numFmts>
  <fonts count="56" x14ac:knownFonts="1">
    <font>
      <sz val="11"/>
      <color theme="1"/>
      <name val="Calibri"/>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2"/>
      <name val="Arial CE"/>
      <family val="2"/>
      <charset val="238"/>
    </font>
    <font>
      <sz val="10"/>
      <name val="Arial CE"/>
      <family val="2"/>
      <charset val="238"/>
    </font>
    <font>
      <b/>
      <sz val="10"/>
      <name val="Arial CE"/>
      <family val="2"/>
      <charset val="238"/>
    </font>
    <font>
      <b/>
      <sz val="11"/>
      <color theme="1"/>
      <name val="Calibri"/>
      <family val="2"/>
      <charset val="238"/>
      <scheme val="minor"/>
    </font>
    <font>
      <sz val="10"/>
      <color indexed="12"/>
      <name val="Arial CE"/>
      <family val="2"/>
      <charset val="238"/>
    </font>
    <font>
      <sz val="9"/>
      <name val="Arial CE"/>
      <charset val="238"/>
    </font>
    <font>
      <b/>
      <sz val="10"/>
      <name val="Arial CE"/>
      <charset val="238"/>
    </font>
    <font>
      <sz val="11"/>
      <name val="Calibri"/>
      <family val="2"/>
      <charset val="238"/>
      <scheme val="minor"/>
    </font>
    <font>
      <sz val="10"/>
      <color theme="1"/>
      <name val="Calibri"/>
      <family val="2"/>
      <charset val="238"/>
      <scheme val="minor"/>
    </font>
    <font>
      <sz val="10"/>
      <name val="Calibri"/>
      <family val="2"/>
      <charset val="238"/>
      <scheme val="minor"/>
    </font>
    <font>
      <sz val="10"/>
      <name val="Arial CE"/>
      <charset val="238"/>
    </font>
    <font>
      <b/>
      <sz val="11"/>
      <name val="Calibri"/>
      <family val="2"/>
      <charset val="238"/>
      <scheme val="minor"/>
    </font>
    <font>
      <sz val="9"/>
      <color rgb="FF000000"/>
      <name val="Calibri"/>
      <family val="2"/>
      <charset val="238"/>
    </font>
    <font>
      <sz val="9"/>
      <name val="Calibri"/>
      <family val="2"/>
      <charset val="238"/>
    </font>
    <font>
      <sz val="9"/>
      <name val="Calibri"/>
      <family val="2"/>
      <charset val="238"/>
      <scheme val="minor"/>
    </font>
    <font>
      <sz val="11"/>
      <color rgb="FF000000"/>
      <name val="Tahoma"/>
      <family val="2"/>
      <charset val="238"/>
    </font>
    <font>
      <sz val="8"/>
      <color rgb="FF000000"/>
      <name val="Tahoma"/>
      <family val="2"/>
      <charset val="238"/>
    </font>
    <font>
      <u/>
      <sz val="11"/>
      <color theme="10"/>
      <name val="Calibri"/>
      <family val="2"/>
      <charset val="238"/>
      <scheme val="minor"/>
    </font>
    <font>
      <u/>
      <sz val="8"/>
      <color theme="10"/>
      <name val="Calibri"/>
      <family val="2"/>
      <charset val="238"/>
      <scheme val="minor"/>
    </font>
    <font>
      <sz val="8"/>
      <color theme="1"/>
      <name val="Calibri"/>
      <family val="2"/>
      <charset val="238"/>
      <scheme val="minor"/>
    </font>
    <font>
      <b/>
      <sz val="12"/>
      <name val="Tahoma"/>
      <family val="2"/>
      <charset val="238"/>
    </font>
    <font>
      <b/>
      <sz val="14"/>
      <name val="Arial CE"/>
      <family val="2"/>
      <charset val="238"/>
    </font>
    <font>
      <b/>
      <sz val="10"/>
      <color indexed="12"/>
      <name val="Arial CE"/>
      <family val="2"/>
      <charset val="238"/>
    </font>
    <font>
      <b/>
      <i/>
      <sz val="10"/>
      <color indexed="12"/>
      <name val="Arial CE"/>
      <family val="2"/>
      <charset val="238"/>
    </font>
    <font>
      <i/>
      <sz val="10"/>
      <name val="Arial CE"/>
      <charset val="238"/>
    </font>
    <font>
      <b/>
      <sz val="10"/>
      <color indexed="10"/>
      <name val="Arial CE"/>
      <family val="2"/>
      <charset val="238"/>
    </font>
    <font>
      <b/>
      <sz val="9"/>
      <name val="Arial CE"/>
      <charset val="238"/>
    </font>
    <font>
      <i/>
      <sz val="10"/>
      <name val="Arial CE"/>
      <family val="2"/>
      <charset val="238"/>
    </font>
    <font>
      <b/>
      <sz val="10"/>
      <name val="Tahoma"/>
      <family val="2"/>
    </font>
    <font>
      <b/>
      <sz val="10"/>
      <color indexed="8"/>
      <name val="Tahoma"/>
      <family val="2"/>
    </font>
    <font>
      <b/>
      <sz val="11"/>
      <color rgb="FF00B050"/>
      <name val="Calibri"/>
      <family val="2"/>
      <charset val="238"/>
      <scheme val="minor"/>
    </font>
    <font>
      <sz val="11"/>
      <color rgb="FFFF0000"/>
      <name val="Calibri"/>
      <family val="2"/>
      <charset val="238"/>
      <scheme val="minor"/>
    </font>
    <font>
      <sz val="8"/>
      <color rgb="FFFF0000"/>
      <name val="Arial CE"/>
      <charset val="238"/>
    </font>
    <font>
      <sz val="12.1"/>
      <color rgb="FF333333"/>
      <name val="Calibri"/>
      <family val="2"/>
      <charset val="238"/>
      <scheme val="minor"/>
    </font>
    <font>
      <b/>
      <sz val="14"/>
      <color theme="1"/>
      <name val="Calibri"/>
      <family val="2"/>
      <charset val="238"/>
      <scheme val="minor"/>
    </font>
    <font>
      <sz val="10"/>
      <color rgb="FF333333"/>
      <name val="Calibri"/>
      <family val="2"/>
      <charset val="238"/>
      <scheme val="minor"/>
    </font>
    <font>
      <b/>
      <sz val="10"/>
      <color theme="8" tint="-0.249977111117893"/>
      <name val="Arial CE"/>
      <charset val="238"/>
    </font>
    <font>
      <b/>
      <sz val="10"/>
      <color rgb="FFFF0000"/>
      <name val="Arial CE"/>
      <charset val="238"/>
    </font>
    <font>
      <b/>
      <u/>
      <sz val="11"/>
      <color rgb="FF000000"/>
      <name val="Calibri"/>
      <family val="2"/>
      <charset val="238"/>
    </font>
    <font>
      <sz val="11"/>
      <color rgb="FF000000"/>
      <name val="Calibri"/>
      <family val="2"/>
      <charset val="238"/>
    </font>
    <font>
      <sz val="11"/>
      <name val="Calibri"/>
      <family val="2"/>
      <charset val="238"/>
    </font>
    <font>
      <b/>
      <sz val="10"/>
      <color rgb="FF0070C0"/>
      <name val="Arial CE"/>
      <charset val="238"/>
    </font>
    <font>
      <i/>
      <sz val="8"/>
      <name val="Arial CE"/>
      <charset val="238"/>
    </font>
    <font>
      <b/>
      <sz val="11"/>
      <color rgb="FFFF0000"/>
      <name val="Calibri"/>
      <family val="2"/>
      <charset val="238"/>
      <scheme val="minor"/>
    </font>
    <font>
      <i/>
      <sz val="11"/>
      <color theme="1"/>
      <name val="Calibri"/>
      <family val="2"/>
      <charset val="238"/>
      <scheme val="minor"/>
    </font>
    <font>
      <sz val="9"/>
      <color indexed="81"/>
      <name val="Tahoma"/>
      <family val="2"/>
      <charset val="238"/>
    </font>
    <font>
      <b/>
      <sz val="9"/>
      <color indexed="81"/>
      <name val="Tahoma"/>
      <family val="2"/>
      <charset val="238"/>
    </font>
  </fonts>
  <fills count="20">
    <fill>
      <patternFill patternType="none"/>
    </fill>
    <fill>
      <patternFill patternType="gray125"/>
    </fill>
    <fill>
      <patternFill patternType="solid">
        <fgColor indexed="41"/>
        <bgColor indexed="64"/>
      </patternFill>
    </fill>
    <fill>
      <patternFill patternType="solid">
        <fgColor indexed="42"/>
        <bgColor indexed="64"/>
      </patternFill>
    </fill>
    <fill>
      <patternFill patternType="solid">
        <fgColor theme="0" tint="-0.249977111117893"/>
        <bgColor indexed="64"/>
      </patternFill>
    </fill>
    <fill>
      <patternFill patternType="solid">
        <fgColor theme="6" tint="0.39997558519241921"/>
        <bgColor indexed="64"/>
      </patternFill>
    </fill>
    <fill>
      <patternFill patternType="solid">
        <fgColor rgb="FFFFFF00"/>
        <bgColor indexed="64"/>
      </patternFill>
    </fill>
    <fill>
      <patternFill patternType="solid">
        <fgColor theme="2" tint="-0.499984740745262"/>
        <bgColor indexed="64"/>
      </patternFill>
    </fill>
    <fill>
      <patternFill patternType="solid">
        <fgColor theme="0" tint="-0.14999847407452621"/>
        <bgColor indexed="64"/>
      </patternFill>
    </fill>
    <fill>
      <patternFill patternType="solid">
        <fgColor rgb="FF00B0F0"/>
        <bgColor indexed="64"/>
      </patternFill>
    </fill>
    <fill>
      <patternFill patternType="solid">
        <fgColor theme="8" tint="0.79998168889431442"/>
        <bgColor indexed="64"/>
      </patternFill>
    </fill>
    <fill>
      <patternFill patternType="solid">
        <fgColor indexed="43"/>
        <bgColor indexed="64"/>
      </patternFill>
    </fill>
    <fill>
      <patternFill patternType="solid">
        <fgColor indexed="22"/>
        <bgColor indexed="64"/>
      </patternFill>
    </fill>
    <fill>
      <patternFill patternType="solid">
        <fgColor theme="9" tint="0.79998168889431442"/>
        <bgColor indexed="64"/>
      </patternFill>
    </fill>
    <fill>
      <patternFill patternType="solid">
        <fgColor theme="6" tint="0.59999389629810485"/>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4" tint="0.79998168889431442"/>
        <bgColor indexed="64"/>
      </patternFill>
    </fill>
  </fills>
  <borders count="54">
    <border>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12"/>
      </left>
      <right style="medium">
        <color indexed="12"/>
      </right>
      <top style="medium">
        <color indexed="12"/>
      </top>
      <bottom style="medium">
        <color indexed="12"/>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DDDDDD"/>
      </left>
      <right/>
      <top/>
      <bottom/>
      <diagonal/>
    </border>
    <border>
      <left/>
      <right/>
      <top style="medium">
        <color rgb="FFDDDDDD"/>
      </top>
      <bottom/>
      <diagonal/>
    </border>
    <border>
      <left/>
      <right/>
      <top/>
      <bottom style="thin">
        <color indexed="64"/>
      </bottom>
      <diagonal/>
    </border>
    <border>
      <left/>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5">
    <xf numFmtId="0" fontId="0" fillId="0" borderId="0"/>
    <xf numFmtId="0" fontId="8" fillId="0" borderId="0"/>
    <xf numFmtId="0" fontId="19" fillId="0" borderId="0"/>
    <xf numFmtId="0" fontId="26" fillId="0" borderId="0" applyNumberFormat="0" applyFill="0" applyBorder="0" applyAlignment="0" applyProtection="0"/>
    <xf numFmtId="0" fontId="8" fillId="0" borderId="0"/>
  </cellStyleXfs>
  <cellXfs count="328">
    <xf numFmtId="0" fontId="0" fillId="0" borderId="0" xfId="0"/>
    <xf numFmtId="0" fontId="9" fillId="2" borderId="0" xfId="1" applyFont="1" applyFill="1" applyBorder="1"/>
    <xf numFmtId="0" fontId="8" fillId="0" borderId="0" xfId="1" applyFont="1"/>
    <xf numFmtId="0" fontId="11" fillId="0" borderId="0" xfId="1" applyFont="1" applyBorder="1"/>
    <xf numFmtId="0" fontId="8" fillId="0" borderId="0" xfId="1" applyBorder="1"/>
    <xf numFmtId="0" fontId="8" fillId="0" borderId="0" xfId="1"/>
    <xf numFmtId="0" fontId="8" fillId="0" borderId="0" xfId="1" applyFont="1" applyAlignment="1">
      <alignment horizontal="center"/>
    </xf>
    <xf numFmtId="0" fontId="9" fillId="2" borderId="12" xfId="1" applyFont="1" applyFill="1" applyBorder="1"/>
    <xf numFmtId="0" fontId="9" fillId="2" borderId="13" xfId="1" applyFont="1" applyFill="1" applyBorder="1"/>
    <xf numFmtId="0" fontId="8" fillId="2" borderId="13" xfId="1" applyFill="1" applyBorder="1"/>
    <xf numFmtId="0" fontId="8" fillId="2" borderId="3" xfId="1" applyFill="1" applyBorder="1"/>
    <xf numFmtId="0" fontId="9" fillId="2" borderId="14" xfId="1" applyFont="1" applyFill="1" applyBorder="1"/>
    <xf numFmtId="0" fontId="8" fillId="2" borderId="0" xfId="1" applyFill="1" applyBorder="1"/>
    <xf numFmtId="0" fontId="8" fillId="2" borderId="15" xfId="1" applyFill="1" applyBorder="1"/>
    <xf numFmtId="0" fontId="9" fillId="2" borderId="16" xfId="1" applyFont="1" applyFill="1" applyBorder="1"/>
    <xf numFmtId="0" fontId="9" fillId="2" borderId="17" xfId="1" applyFont="1" applyFill="1" applyBorder="1"/>
    <xf numFmtId="0" fontId="8" fillId="2" borderId="17" xfId="1" applyFill="1" applyBorder="1"/>
    <xf numFmtId="0" fontId="8" fillId="2" borderId="18" xfId="1" applyFill="1" applyBorder="1"/>
    <xf numFmtId="0" fontId="14" fillId="0" borderId="14" xfId="1" applyFont="1" applyBorder="1"/>
    <xf numFmtId="0" fontId="14" fillId="0" borderId="0" xfId="1" applyFont="1" applyBorder="1"/>
    <xf numFmtId="14" fontId="8" fillId="0" borderId="0" xfId="1" applyNumberFormat="1" applyBorder="1"/>
    <xf numFmtId="0" fontId="11" fillId="0" borderId="14" xfId="1" applyFont="1" applyBorder="1"/>
    <xf numFmtId="3" fontId="15" fillId="0" borderId="0" xfId="1" applyNumberFormat="1" applyFont="1" applyBorder="1" applyAlignment="1">
      <alignment horizontal="center"/>
    </xf>
    <xf numFmtId="3" fontId="15" fillId="0" borderId="0" xfId="1" applyNumberFormat="1" applyFont="1" applyBorder="1" applyAlignment="1">
      <alignment horizontal="left"/>
    </xf>
    <xf numFmtId="0" fontId="8" fillId="0" borderId="0" xfId="1" applyBorder="1" applyAlignment="1">
      <alignment wrapText="1"/>
    </xf>
    <xf numFmtId="0" fontId="13" fillId="0" borderId="21" xfId="1" applyFont="1" applyBorder="1"/>
    <xf numFmtId="0" fontId="8" fillId="0" borderId="8" xfId="1" applyBorder="1" applyAlignment="1">
      <alignment horizontal="center"/>
    </xf>
    <xf numFmtId="0" fontId="17" fillId="0" borderId="8" xfId="1" applyFont="1" applyBorder="1" applyAlignment="1">
      <alignment horizontal="center"/>
    </xf>
    <xf numFmtId="0" fontId="18" fillId="0" borderId="8" xfId="1" applyFont="1" applyBorder="1" applyAlignment="1">
      <alignment horizontal="center"/>
    </xf>
    <xf numFmtId="4" fontId="16" fillId="0" borderId="7" xfId="1" applyNumberFormat="1" applyFont="1" applyBorder="1"/>
    <xf numFmtId="4" fontId="16" fillId="0" borderId="8" xfId="1" applyNumberFormat="1" applyFont="1" applyBorder="1"/>
    <xf numFmtId="4" fontId="16" fillId="0" borderId="9" xfId="1" applyNumberFormat="1" applyFont="1" applyBorder="1"/>
    <xf numFmtId="4" fontId="16" fillId="0" borderId="22" xfId="1" applyNumberFormat="1" applyFont="1" applyBorder="1"/>
    <xf numFmtId="0" fontId="17" fillId="0" borderId="25" xfId="1" applyFont="1" applyBorder="1" applyAlignment="1">
      <alignment horizontal="center"/>
    </xf>
    <xf numFmtId="0" fontId="18" fillId="0" borderId="25" xfId="1" applyFont="1" applyBorder="1" applyAlignment="1">
      <alignment horizontal="center"/>
    </xf>
    <xf numFmtId="0" fontId="17" fillId="0" borderId="0" xfId="1" applyFont="1" applyAlignment="1">
      <alignment horizontal="center"/>
    </xf>
    <xf numFmtId="0" fontId="17" fillId="0" borderId="0" xfId="1" applyFont="1"/>
    <xf numFmtId="4" fontId="8" fillId="0" borderId="0" xfId="1" applyNumberFormat="1"/>
    <xf numFmtId="0" fontId="8" fillId="3" borderId="12" xfId="1" applyFill="1" applyBorder="1"/>
    <xf numFmtId="0" fontId="8" fillId="3" borderId="13" xfId="1" applyFill="1" applyBorder="1"/>
    <xf numFmtId="0" fontId="13" fillId="3" borderId="13" xfId="1" applyFont="1" applyFill="1" applyBorder="1"/>
    <xf numFmtId="0" fontId="8" fillId="3" borderId="19" xfId="1" applyFill="1" applyBorder="1" applyAlignment="1">
      <alignment horizontal="center"/>
    </xf>
    <xf numFmtId="0" fontId="8" fillId="3" borderId="14" xfId="1" applyFill="1" applyBorder="1"/>
    <xf numFmtId="0" fontId="8" fillId="3" borderId="0" xfId="1" applyFill="1" applyBorder="1"/>
    <xf numFmtId="0" fontId="13" fillId="3" borderId="0" xfId="1" applyFont="1" applyFill="1" applyBorder="1"/>
    <xf numFmtId="0" fontId="8" fillId="3" borderId="27" xfId="1" applyFill="1" applyBorder="1" applyAlignment="1">
      <alignment horizontal="center"/>
    </xf>
    <xf numFmtId="4" fontId="20" fillId="0" borderId="0" xfId="1" applyNumberFormat="1" applyFont="1"/>
    <xf numFmtId="0" fontId="21" fillId="10" borderId="0" xfId="1" applyFont="1" applyFill="1" applyBorder="1" applyAlignment="1">
      <alignment horizontal="center" vertical="center"/>
    </xf>
    <xf numFmtId="0" fontId="8" fillId="3" borderId="16" xfId="1" applyFill="1" applyBorder="1"/>
    <xf numFmtId="0" fontId="8" fillId="3" borderId="17" xfId="1" applyFill="1" applyBorder="1"/>
    <xf numFmtId="0" fontId="13" fillId="3" borderId="17" xfId="1" applyFont="1" applyFill="1" applyBorder="1"/>
    <xf numFmtId="0" fontId="8" fillId="3" borderId="28" xfId="1" applyFill="1" applyBorder="1" applyAlignment="1">
      <alignment horizontal="center"/>
    </xf>
    <xf numFmtId="0" fontId="8" fillId="0" borderId="0" xfId="1" applyFont="1" applyAlignment="1">
      <alignment horizontal="right"/>
    </xf>
    <xf numFmtId="14" fontId="21" fillId="10" borderId="1" xfId="1" applyNumberFormat="1" applyFont="1" applyFill="1" applyBorder="1" applyAlignment="1">
      <alignment horizontal="center" vertical="center"/>
    </xf>
    <xf numFmtId="0" fontId="21" fillId="10" borderId="2" xfId="1" applyFont="1" applyFill="1" applyBorder="1" applyAlignment="1">
      <alignment horizontal="center" vertical="center"/>
    </xf>
    <xf numFmtId="0" fontId="22" fillId="0" borderId="4" xfId="1" applyFont="1" applyBorder="1" applyAlignment="1">
      <alignment horizontal="justify" vertical="center"/>
    </xf>
    <xf numFmtId="0" fontId="22" fillId="0" borderId="6" xfId="1" applyFont="1" applyBorder="1" applyAlignment="1">
      <alignment horizontal="justify" vertical="center"/>
    </xf>
    <xf numFmtId="0" fontId="23" fillId="0" borderId="0" xfId="1" applyFont="1"/>
    <xf numFmtId="4" fontId="12" fillId="0" borderId="0" xfId="1" applyNumberFormat="1" applyFont="1"/>
    <xf numFmtId="0" fontId="22" fillId="0" borderId="7" xfId="1" applyFont="1" applyBorder="1" applyAlignment="1">
      <alignment horizontal="justify" vertical="center"/>
    </xf>
    <xf numFmtId="0" fontId="22" fillId="0" borderId="9" xfId="1" applyFont="1" applyBorder="1" applyAlignment="1">
      <alignment horizontal="justify" vertical="center"/>
    </xf>
    <xf numFmtId="0" fontId="24" fillId="0" borderId="0" xfId="1" applyFont="1"/>
    <xf numFmtId="0" fontId="25" fillId="0" borderId="0" xfId="1" applyFont="1"/>
    <xf numFmtId="0" fontId="27" fillId="0" borderId="0" xfId="3" applyFont="1"/>
    <xf numFmtId="0" fontId="28" fillId="0" borderId="0" xfId="1" applyFont="1"/>
    <xf numFmtId="0" fontId="26" fillId="0" borderId="0" xfId="3"/>
    <xf numFmtId="0" fontId="11" fillId="11" borderId="12" xfId="2" applyFont="1" applyFill="1" applyBorder="1" applyAlignment="1">
      <alignment horizontal="left"/>
    </xf>
    <xf numFmtId="0" fontId="11" fillId="11" borderId="13" xfId="2" applyFont="1" applyFill="1" applyBorder="1" applyAlignment="1">
      <alignment horizontal="left"/>
    </xf>
    <xf numFmtId="0" fontId="11" fillId="11" borderId="13" xfId="2" applyFont="1" applyFill="1" applyBorder="1"/>
    <xf numFmtId="0" fontId="29" fillId="11" borderId="13" xfId="2" applyFont="1" applyFill="1" applyBorder="1"/>
    <xf numFmtId="0" fontId="11" fillId="11" borderId="3" xfId="2" applyFont="1" applyFill="1" applyBorder="1"/>
    <xf numFmtId="0" fontId="30" fillId="0" borderId="0" xfId="2" applyFont="1"/>
    <xf numFmtId="0" fontId="19" fillId="0" borderId="14" xfId="2" applyBorder="1"/>
    <xf numFmtId="1" fontId="19" fillId="0" borderId="0" xfId="2" applyNumberFormat="1" applyBorder="1" applyAlignment="1">
      <alignment horizontal="left"/>
    </xf>
    <xf numFmtId="0" fontId="19" fillId="0" borderId="0" xfId="2" applyBorder="1"/>
    <xf numFmtId="20" fontId="19" fillId="0" borderId="0" xfId="2" applyNumberFormat="1" applyBorder="1" applyAlignment="1">
      <alignment horizontal="right"/>
    </xf>
    <xf numFmtId="0" fontId="23" fillId="0" borderId="0" xfId="2" applyFont="1" applyBorder="1"/>
    <xf numFmtId="0" fontId="19" fillId="0" borderId="15" xfId="2" applyBorder="1"/>
    <xf numFmtId="0" fontId="19" fillId="0" borderId="0" xfId="2"/>
    <xf numFmtId="0" fontId="19" fillId="0" borderId="16" xfId="2" applyBorder="1"/>
    <xf numFmtId="1" fontId="19" fillId="0" borderId="17" xfId="2" applyNumberFormat="1" applyBorder="1" applyAlignment="1">
      <alignment horizontal="left"/>
    </xf>
    <xf numFmtId="0" fontId="19" fillId="0" borderId="17" xfId="2" applyBorder="1"/>
    <xf numFmtId="0" fontId="23" fillId="0" borderId="17" xfId="2" applyFont="1" applyBorder="1"/>
    <xf numFmtId="0" fontId="19" fillId="0" borderId="18" xfId="2" applyBorder="1"/>
    <xf numFmtId="0" fontId="11" fillId="12" borderId="29" xfId="2" applyFont="1" applyFill="1" applyBorder="1"/>
    <xf numFmtId="0" fontId="11" fillId="12" borderId="30" xfId="2" applyFont="1" applyFill="1" applyBorder="1"/>
    <xf numFmtId="0" fontId="19" fillId="12" borderId="30" xfId="2" applyFill="1" applyBorder="1"/>
    <xf numFmtId="0" fontId="11" fillId="12" borderId="31" xfId="2" applyFont="1" applyFill="1" applyBorder="1"/>
    <xf numFmtId="0" fontId="31" fillId="12" borderId="29" xfId="2" applyFont="1" applyFill="1" applyBorder="1"/>
    <xf numFmtId="164" fontId="19" fillId="12" borderId="30" xfId="2" applyNumberFormat="1" applyFill="1" applyBorder="1"/>
    <xf numFmtId="20" fontId="19" fillId="12" borderId="30" xfId="2" applyNumberFormat="1" applyFill="1" applyBorder="1"/>
    <xf numFmtId="20" fontId="19" fillId="12" borderId="31" xfId="2" applyNumberFormat="1" applyFill="1" applyBorder="1" applyAlignment="1">
      <alignment horizontal="right"/>
    </xf>
    <xf numFmtId="0" fontId="19" fillId="0" borderId="29" xfId="2" applyBorder="1"/>
    <xf numFmtId="0" fontId="19" fillId="0" borderId="30" xfId="2" applyBorder="1"/>
    <xf numFmtId="0" fontId="10" fillId="0" borderId="30" xfId="2" applyFont="1" applyFill="1" applyBorder="1"/>
    <xf numFmtId="20" fontId="19" fillId="0" borderId="30" xfId="2" applyNumberFormat="1" applyBorder="1"/>
    <xf numFmtId="20" fontId="19" fillId="0" borderId="31" xfId="2" applyNumberFormat="1" applyBorder="1"/>
    <xf numFmtId="0" fontId="11" fillId="12" borderId="13" xfId="2" applyFont="1" applyFill="1" applyBorder="1" applyAlignment="1">
      <alignment horizontal="right"/>
    </xf>
    <xf numFmtId="0" fontId="11" fillId="12" borderId="17" xfId="2" applyFont="1" applyFill="1" applyBorder="1" applyAlignment="1">
      <alignment horizontal="right"/>
    </xf>
    <xf numFmtId="0" fontId="11" fillId="12" borderId="17" xfId="2" applyFont="1" applyFill="1" applyBorder="1" applyAlignment="1">
      <alignment horizontal="center"/>
    </xf>
    <xf numFmtId="0" fontId="11" fillId="12" borderId="18" xfId="2" applyFont="1" applyFill="1" applyBorder="1" applyAlignment="1">
      <alignment horizontal="center"/>
    </xf>
    <xf numFmtId="0" fontId="11" fillId="12" borderId="16" xfId="2" applyFont="1" applyFill="1" applyBorder="1" applyAlignment="1">
      <alignment horizontal="center"/>
    </xf>
    <xf numFmtId="164" fontId="32" fillId="12" borderId="30" xfId="2" applyNumberFormat="1" applyFont="1" applyFill="1" applyBorder="1"/>
    <xf numFmtId="0" fontId="19" fillId="0" borderId="29" xfId="2" applyBorder="1" applyAlignment="1">
      <alignment horizontal="left"/>
    </xf>
    <xf numFmtId="0" fontId="19" fillId="0" borderId="30" xfId="2" applyBorder="1" applyAlignment="1">
      <alignment horizontal="left"/>
    </xf>
    <xf numFmtId="0" fontId="19" fillId="0" borderId="12" xfId="2" applyBorder="1"/>
    <xf numFmtId="20" fontId="19" fillId="0" borderId="3" xfId="2" applyNumberFormat="1" applyBorder="1"/>
    <xf numFmtId="164" fontId="19" fillId="0" borderId="0" xfId="2" applyNumberFormat="1" applyBorder="1"/>
    <xf numFmtId="2" fontId="19" fillId="0" borderId="0" xfId="2" applyNumberFormat="1" applyBorder="1" applyAlignment="1">
      <alignment horizontal="right"/>
    </xf>
    <xf numFmtId="20" fontId="19" fillId="0" borderId="0" xfId="2" applyNumberFormat="1" applyBorder="1"/>
    <xf numFmtId="20" fontId="19" fillId="0" borderId="15" xfId="2" applyNumberFormat="1" applyBorder="1"/>
    <xf numFmtId="164" fontId="19" fillId="0" borderId="0" xfId="2" applyNumberFormat="1" applyFont="1" applyBorder="1"/>
    <xf numFmtId="20" fontId="19" fillId="0" borderId="0" xfId="2" applyNumberFormat="1" applyFont="1" applyBorder="1"/>
    <xf numFmtId="0" fontId="19" fillId="0" borderId="0" xfId="2" applyFont="1"/>
    <xf numFmtId="0" fontId="10" fillId="0" borderId="13" xfId="2" applyFont="1" applyBorder="1"/>
    <xf numFmtId="2" fontId="19" fillId="0" borderId="13" xfId="2" applyNumberFormat="1" applyBorder="1" applyAlignment="1">
      <alignment horizontal="right"/>
    </xf>
    <xf numFmtId="20" fontId="19" fillId="0" borderId="13" xfId="2" applyNumberFormat="1" applyBorder="1"/>
    <xf numFmtId="0" fontId="34" fillId="12" borderId="29" xfId="2" applyFont="1" applyFill="1" applyBorder="1"/>
    <xf numFmtId="0" fontId="19" fillId="0" borderId="13" xfId="2" applyBorder="1"/>
    <xf numFmtId="0" fontId="10" fillId="0" borderId="13" xfId="2" applyFont="1" applyFill="1" applyBorder="1"/>
    <xf numFmtId="0" fontId="14" fillId="0" borderId="14" xfId="2" applyFont="1" applyBorder="1"/>
    <xf numFmtId="0" fontId="14" fillId="0" borderId="0" xfId="2" applyFont="1" applyBorder="1" applyAlignment="1">
      <alignment horizontal="left"/>
    </xf>
    <xf numFmtId="0" fontId="14" fillId="0" borderId="0" xfId="2" applyFont="1" applyBorder="1"/>
    <xf numFmtId="164" fontId="14" fillId="0" borderId="0" xfId="2" applyNumberFormat="1" applyFont="1" applyBorder="1"/>
    <xf numFmtId="20" fontId="14" fillId="0" borderId="0" xfId="2" applyNumberFormat="1" applyFont="1" applyBorder="1"/>
    <xf numFmtId="0" fontId="14" fillId="0" borderId="15" xfId="2" applyFont="1" applyBorder="1"/>
    <xf numFmtId="0" fontId="35" fillId="0" borderId="0" xfId="2" applyFont="1" applyBorder="1"/>
    <xf numFmtId="164" fontId="35" fillId="0" borderId="0" xfId="2" applyNumberFormat="1" applyFont="1" applyBorder="1"/>
    <xf numFmtId="0" fontId="14" fillId="0" borderId="16" xfId="2" applyFont="1" applyBorder="1"/>
    <xf numFmtId="0" fontId="14" fillId="0" borderId="17" xfId="2" applyFont="1" applyBorder="1"/>
    <xf numFmtId="164" fontId="14" fillId="0" borderId="17" xfId="2" applyNumberFormat="1" applyFont="1" applyBorder="1"/>
    <xf numFmtId="0" fontId="14" fillId="0" borderId="18" xfId="2" applyFont="1" applyBorder="1"/>
    <xf numFmtId="0" fontId="14" fillId="0" borderId="0" xfId="2" applyFont="1"/>
    <xf numFmtId="0" fontId="19" fillId="0" borderId="14" xfId="2" applyFont="1" applyBorder="1"/>
    <xf numFmtId="0" fontId="19" fillId="0" borderId="0" xfId="2" applyFont="1" applyBorder="1"/>
    <xf numFmtId="0" fontId="11" fillId="0" borderId="0" xfId="2" applyFont="1"/>
    <xf numFmtId="0" fontId="15" fillId="3" borderId="32" xfId="2" applyFont="1" applyFill="1" applyBorder="1" applyAlignment="1">
      <alignment horizontal="center" vertical="center" wrapText="1"/>
    </xf>
    <xf numFmtId="0" fontId="19" fillId="3" borderId="32" xfId="2" applyFill="1" applyBorder="1" applyAlignment="1">
      <alignment horizontal="center" wrapText="1"/>
    </xf>
    <xf numFmtId="0" fontId="19" fillId="3" borderId="32" xfId="2" applyFill="1" applyBorder="1" applyAlignment="1">
      <alignment wrapText="1"/>
    </xf>
    <xf numFmtId="0" fontId="11" fillId="3" borderId="29" xfId="2" applyFont="1" applyFill="1" applyBorder="1"/>
    <xf numFmtId="0" fontId="19" fillId="3" borderId="30" xfId="2" applyFill="1" applyBorder="1"/>
    <xf numFmtId="0" fontId="11" fillId="3" borderId="31" xfId="2" applyFont="1" applyFill="1" applyBorder="1" applyAlignment="1">
      <alignment horizontal="left"/>
    </xf>
    <xf numFmtId="0" fontId="36" fillId="0" borderId="14" xfId="2" applyFont="1" applyBorder="1"/>
    <xf numFmtId="0" fontId="11" fillId="0" borderId="0" xfId="2" applyFont="1" applyBorder="1"/>
    <xf numFmtId="0" fontId="37" fillId="0" borderId="15" xfId="2" applyFont="1" applyBorder="1" applyAlignment="1">
      <alignment horizontal="justify" wrapText="1"/>
    </xf>
    <xf numFmtId="0" fontId="38" fillId="0" borderId="15" xfId="2" applyFont="1" applyBorder="1" applyAlignment="1">
      <alignment horizontal="justify" wrapText="1"/>
    </xf>
    <xf numFmtId="0" fontId="11" fillId="0" borderId="17" xfId="2" applyFont="1" applyBorder="1"/>
    <xf numFmtId="0" fontId="38" fillId="0" borderId="18" xfId="2" applyFont="1" applyBorder="1" applyAlignment="1">
      <alignment horizontal="justify"/>
    </xf>
    <xf numFmtId="0" fontId="11" fillId="0" borderId="0" xfId="2" applyFont="1" applyFill="1" applyBorder="1"/>
    <xf numFmtId="0" fontId="38" fillId="0" borderId="0" xfId="2" applyFont="1" applyFill="1" applyBorder="1" applyAlignment="1">
      <alignment horizontal="justify"/>
    </xf>
    <xf numFmtId="0" fontId="19" fillId="0" borderId="0" xfId="2" applyFont="1" applyFill="1" applyBorder="1"/>
    <xf numFmtId="0" fontId="15" fillId="0" borderId="0" xfId="2" applyFont="1"/>
    <xf numFmtId="0" fontId="12" fillId="0" borderId="0" xfId="1" applyFont="1"/>
    <xf numFmtId="0" fontId="39" fillId="0" borderId="0" xfId="1" applyFont="1"/>
    <xf numFmtId="0" fontId="8" fillId="13" borderId="8" xfId="1" applyFill="1" applyBorder="1" applyAlignment="1">
      <alignment horizontal="center"/>
    </xf>
    <xf numFmtId="0" fontId="8" fillId="0" borderId="8" xfId="1" applyBorder="1"/>
    <xf numFmtId="0" fontId="12" fillId="14" borderId="8" xfId="1" applyFont="1" applyFill="1" applyBorder="1" applyAlignment="1">
      <alignment wrapText="1"/>
    </xf>
    <xf numFmtId="0" fontId="12" fillId="6" borderId="4" xfId="1" applyFont="1" applyFill="1" applyBorder="1" applyAlignment="1">
      <alignment wrapText="1"/>
    </xf>
    <xf numFmtId="3" fontId="12" fillId="9" borderId="5" xfId="1" applyNumberFormat="1" applyFont="1" applyFill="1" applyBorder="1"/>
    <xf numFmtId="3" fontId="12" fillId="15" borderId="5" xfId="1" applyNumberFormat="1" applyFont="1" applyFill="1" applyBorder="1"/>
    <xf numFmtId="3" fontId="12" fillId="6" borderId="6" xfId="1" applyNumberFormat="1" applyFont="1" applyFill="1" applyBorder="1"/>
    <xf numFmtId="0" fontId="8" fillId="9" borderId="8" xfId="1" applyFill="1" applyBorder="1"/>
    <xf numFmtId="0" fontId="8" fillId="15" borderId="8" xfId="1" applyFill="1" applyBorder="1"/>
    <xf numFmtId="0" fontId="8" fillId="3" borderId="35" xfId="1" applyFill="1" applyBorder="1" applyAlignment="1">
      <alignment horizontal="left" wrapText="1"/>
    </xf>
    <xf numFmtId="0" fontId="8" fillId="3" borderId="36" xfId="1" applyFill="1" applyBorder="1" applyAlignment="1">
      <alignment horizontal="center" wrapText="1"/>
    </xf>
    <xf numFmtId="0" fontId="8" fillId="3" borderId="37" xfId="1" applyFill="1" applyBorder="1" applyAlignment="1">
      <alignment horizontal="center" wrapText="1"/>
    </xf>
    <xf numFmtId="4" fontId="16" fillId="5" borderId="35" xfId="1" applyNumberFormat="1" applyFont="1" applyFill="1" applyBorder="1" applyAlignment="1">
      <alignment horizontal="center" wrapText="1"/>
    </xf>
    <xf numFmtId="0" fontId="8" fillId="3" borderId="29" xfId="1" applyFill="1" applyBorder="1" applyAlignment="1">
      <alignment horizontal="left" wrapText="1"/>
    </xf>
    <xf numFmtId="0" fontId="8" fillId="3" borderId="35" xfId="1" applyFill="1" applyBorder="1" applyAlignment="1">
      <alignment horizontal="center" wrapText="1"/>
    </xf>
    <xf numFmtId="0" fontId="13" fillId="0" borderId="20" xfId="1" applyFont="1" applyBorder="1"/>
    <xf numFmtId="0" fontId="13" fillId="0" borderId="23" xfId="1" applyFont="1" applyBorder="1"/>
    <xf numFmtId="20" fontId="19" fillId="0" borderId="0" xfId="2" applyNumberFormat="1" applyBorder="1" applyAlignment="1">
      <alignment horizontal="left"/>
    </xf>
    <xf numFmtId="0" fontId="11" fillId="12" borderId="29" xfId="2" applyFont="1" applyFill="1" applyBorder="1" applyAlignment="1">
      <alignment horizontal="center"/>
    </xf>
    <xf numFmtId="0" fontId="11" fillId="12" borderId="31" xfId="2" applyFont="1" applyFill="1" applyBorder="1" applyAlignment="1">
      <alignment horizontal="center"/>
    </xf>
    <xf numFmtId="0" fontId="28" fillId="0" borderId="0" xfId="1" applyFont="1" applyBorder="1"/>
    <xf numFmtId="0" fontId="28" fillId="0" borderId="0" xfId="1" applyFont="1" applyBorder="1" applyAlignment="1">
      <alignment wrapText="1"/>
    </xf>
    <xf numFmtId="10" fontId="28" fillId="0" borderId="0" xfId="1" applyNumberFormat="1" applyFont="1" applyBorder="1"/>
    <xf numFmtId="0" fontId="0" fillId="3" borderId="32" xfId="2" applyFont="1" applyFill="1" applyBorder="1" applyAlignment="1">
      <alignment wrapText="1"/>
    </xf>
    <xf numFmtId="0" fontId="8" fillId="0" borderId="0" xfId="1" applyAlignment="1">
      <alignment horizontal="left"/>
    </xf>
    <xf numFmtId="20" fontId="19" fillId="0" borderId="15" xfId="2" applyNumberFormat="1" applyFont="1" applyBorder="1"/>
    <xf numFmtId="0" fontId="40" fillId="0" borderId="0" xfId="1" applyFont="1"/>
    <xf numFmtId="3" fontId="41" fillId="0" borderId="0" xfId="2" applyNumberFormat="1" applyFont="1"/>
    <xf numFmtId="0" fontId="7" fillId="0" borderId="0" xfId="0" applyFont="1"/>
    <xf numFmtId="0" fontId="42" fillId="0" borderId="0" xfId="0" applyFont="1" applyBorder="1" applyAlignment="1">
      <alignment vertical="top" wrapText="1"/>
    </xf>
    <xf numFmtId="0" fontId="43" fillId="0" borderId="0" xfId="0" applyFont="1"/>
    <xf numFmtId="164" fontId="42" fillId="0" borderId="38" xfId="0" applyNumberFormat="1" applyFont="1" applyBorder="1" applyAlignment="1">
      <alignment vertical="top" wrapText="1"/>
    </xf>
    <xf numFmtId="0" fontId="44" fillId="0" borderId="0" xfId="0" applyFont="1" applyBorder="1" applyAlignment="1">
      <alignment vertical="top" wrapText="1"/>
    </xf>
    <xf numFmtId="0" fontId="44" fillId="0" borderId="39" xfId="0" applyFont="1" applyBorder="1" applyAlignment="1">
      <alignment vertical="top" wrapText="1"/>
    </xf>
    <xf numFmtId="0" fontId="19" fillId="0" borderId="0" xfId="2" applyBorder="1" applyAlignment="1">
      <alignment wrapText="1"/>
    </xf>
    <xf numFmtId="20" fontId="19" fillId="0" borderId="14" xfId="2" applyNumberFormat="1" applyFont="1" applyBorder="1"/>
    <xf numFmtId="0" fontId="45" fillId="12" borderId="30" xfId="2" applyFont="1" applyFill="1" applyBorder="1"/>
    <xf numFmtId="0" fontId="19" fillId="0" borderId="29" xfId="2" applyFont="1" applyBorder="1"/>
    <xf numFmtId="20" fontId="19" fillId="0" borderId="31" xfId="2" applyNumberFormat="1" applyFont="1" applyBorder="1"/>
    <xf numFmtId="20" fontId="15" fillId="0" borderId="15" xfId="2" applyNumberFormat="1" applyFont="1" applyBorder="1" applyAlignment="1">
      <alignment horizontal="right"/>
    </xf>
    <xf numFmtId="0" fontId="7" fillId="0" borderId="0" xfId="1" applyFont="1"/>
    <xf numFmtId="0" fontId="47" fillId="0" borderId="0" xfId="4" applyFont="1" applyAlignment="1">
      <alignment horizontal="left" vertical="center"/>
    </xf>
    <xf numFmtId="0" fontId="7" fillId="0" borderId="0" xfId="4" applyFont="1"/>
    <xf numFmtId="0" fontId="12" fillId="0" borderId="0" xfId="4" applyFont="1"/>
    <xf numFmtId="0" fontId="48" fillId="0" borderId="0" xfId="4" applyFont="1" applyAlignment="1">
      <alignment horizontal="justify" vertical="center"/>
    </xf>
    <xf numFmtId="0" fontId="48" fillId="0" borderId="0" xfId="1" applyFont="1" applyAlignment="1">
      <alignment horizontal="justify" vertical="center"/>
    </xf>
    <xf numFmtId="0" fontId="49" fillId="0" borderId="0" xfId="4" applyFont="1" applyAlignment="1">
      <alignment horizontal="justify" vertical="center"/>
    </xf>
    <xf numFmtId="0" fontId="49" fillId="0" borderId="0" xfId="1" applyFont="1" applyAlignment="1">
      <alignment horizontal="justify" vertical="center"/>
    </xf>
    <xf numFmtId="0" fontId="11" fillId="12" borderId="13" xfId="2" applyFont="1" applyFill="1" applyBorder="1" applyAlignment="1">
      <alignment horizontal="center" vertical="center"/>
    </xf>
    <xf numFmtId="0" fontId="11" fillId="12" borderId="17" xfId="2" applyFont="1" applyFill="1" applyBorder="1" applyAlignment="1">
      <alignment horizontal="center" vertical="center"/>
    </xf>
    <xf numFmtId="20" fontId="19" fillId="0" borderId="31" xfId="2" applyNumberFormat="1" applyBorder="1" applyAlignment="1">
      <alignment horizontal="right"/>
    </xf>
    <xf numFmtId="0" fontId="7" fillId="0" borderId="8" xfId="1" applyFont="1" applyBorder="1" applyAlignment="1">
      <alignment horizontal="center"/>
    </xf>
    <xf numFmtId="0" fontId="10" fillId="0" borderId="0" xfId="2" applyFont="1" applyFill="1" applyBorder="1"/>
    <xf numFmtId="4" fontId="40" fillId="0" borderId="25" xfId="1" applyNumberFormat="1" applyFont="1" applyBorder="1"/>
    <xf numFmtId="4" fontId="40" fillId="0" borderId="33" xfId="1" applyNumberFormat="1" applyFont="1" applyBorder="1"/>
    <xf numFmtId="4" fontId="16" fillId="0" borderId="33" xfId="1" applyNumberFormat="1" applyFont="1" applyBorder="1"/>
    <xf numFmtId="3" fontId="12" fillId="14" borderId="8" xfId="1" applyNumberFormat="1" applyFont="1" applyFill="1" applyBorder="1"/>
    <xf numFmtId="6" fontId="8" fillId="0" borderId="0" xfId="1" applyNumberFormat="1"/>
    <xf numFmtId="6" fontId="8" fillId="0" borderId="0" xfId="1" applyNumberFormat="1" applyAlignment="1">
      <alignment horizontal="left"/>
    </xf>
    <xf numFmtId="0" fontId="6" fillId="0" borderId="0" xfId="1" applyFont="1"/>
    <xf numFmtId="0" fontId="6" fillId="0" borderId="0" xfId="1" applyFont="1" applyBorder="1"/>
    <xf numFmtId="0" fontId="18" fillId="0" borderId="22" xfId="1" applyFont="1" applyBorder="1" applyAlignment="1">
      <alignment horizontal="center"/>
    </xf>
    <xf numFmtId="0" fontId="18" fillId="0" borderId="26" xfId="1" applyFont="1" applyBorder="1" applyAlignment="1">
      <alignment horizontal="center"/>
    </xf>
    <xf numFmtId="0" fontId="13" fillId="0" borderId="43" xfId="1" applyFont="1" applyBorder="1"/>
    <xf numFmtId="0" fontId="13" fillId="0" borderId="34" xfId="1" applyFont="1" applyBorder="1"/>
    <xf numFmtId="0" fontId="8" fillId="0" borderId="42" xfId="1" applyBorder="1" applyAlignment="1">
      <alignment horizontal="center"/>
    </xf>
    <xf numFmtId="0" fontId="17" fillId="0" borderId="42" xfId="1" applyFont="1" applyBorder="1" applyAlignment="1">
      <alignment horizontal="center"/>
    </xf>
    <xf numFmtId="0" fontId="18" fillId="0" borderId="42" xfId="1" applyFont="1" applyBorder="1" applyAlignment="1">
      <alignment horizontal="center"/>
    </xf>
    <xf numFmtId="0" fontId="18" fillId="0" borderId="44" xfId="1" applyFont="1" applyBorder="1" applyAlignment="1">
      <alignment horizontal="center"/>
    </xf>
    <xf numFmtId="4" fontId="16" fillId="4" borderId="47" xfId="1" applyNumberFormat="1" applyFont="1" applyFill="1" applyBorder="1" applyAlignment="1">
      <alignment horizontal="center" wrapText="1"/>
    </xf>
    <xf numFmtId="4" fontId="16" fillId="4" borderId="37" xfId="1" applyNumberFormat="1" applyFont="1" applyFill="1" applyBorder="1" applyAlignment="1">
      <alignment horizontal="center" wrapText="1"/>
    </xf>
    <xf numFmtId="4" fontId="16" fillId="4" borderId="48" xfId="1" applyNumberFormat="1" applyFont="1" applyFill="1" applyBorder="1" applyAlignment="1">
      <alignment horizontal="center" wrapText="1"/>
    </xf>
    <xf numFmtId="4" fontId="16" fillId="4" borderId="36" xfId="1" applyNumberFormat="1" applyFont="1" applyFill="1" applyBorder="1" applyAlignment="1">
      <alignment horizontal="center" wrapText="1"/>
    </xf>
    <xf numFmtId="4" fontId="16" fillId="4" borderId="49" xfId="1" applyNumberFormat="1" applyFont="1" applyFill="1" applyBorder="1" applyAlignment="1">
      <alignment horizontal="center" wrapText="1"/>
    </xf>
    <xf numFmtId="4" fontId="16" fillId="5" borderId="31" xfId="1" applyNumberFormat="1" applyFont="1" applyFill="1" applyBorder="1" applyAlignment="1">
      <alignment horizontal="center" wrapText="1"/>
    </xf>
    <xf numFmtId="0" fontId="13" fillId="0" borderId="24" xfId="1" applyFont="1" applyBorder="1"/>
    <xf numFmtId="4" fontId="40" fillId="0" borderId="10" xfId="1" applyNumberFormat="1" applyFont="1" applyBorder="1"/>
    <xf numFmtId="4" fontId="40" fillId="0" borderId="26" xfId="1" applyNumberFormat="1" applyFont="1" applyBorder="1"/>
    <xf numFmtId="4" fontId="40" fillId="0" borderId="11" xfId="1" applyNumberFormat="1" applyFont="1" applyBorder="1"/>
    <xf numFmtId="4" fontId="40" fillId="0" borderId="41" xfId="1" applyNumberFormat="1" applyFont="1" applyBorder="1"/>
    <xf numFmtId="0" fontId="5" fillId="0" borderId="25" xfId="1" applyFont="1" applyBorder="1" applyAlignment="1">
      <alignment horizontal="center"/>
    </xf>
    <xf numFmtId="20" fontId="51" fillId="0" borderId="15" xfId="2" applyNumberFormat="1" applyFont="1" applyBorder="1"/>
    <xf numFmtId="20" fontId="19" fillId="0" borderId="12" xfId="2" applyNumberFormat="1" applyFont="1" applyBorder="1"/>
    <xf numFmtId="20" fontId="19" fillId="0" borderId="3" xfId="2" applyNumberFormat="1" applyFont="1" applyBorder="1"/>
    <xf numFmtId="20" fontId="19" fillId="0" borderId="29" xfId="2" applyNumberFormat="1" applyFont="1" applyBorder="1"/>
    <xf numFmtId="0" fontId="19" fillId="0" borderId="30" xfId="2" applyBorder="1" applyAlignment="1">
      <alignment wrapText="1"/>
    </xf>
    <xf numFmtId="0" fontId="44" fillId="0" borderId="30" xfId="0" applyFont="1" applyBorder="1" applyAlignment="1">
      <alignment vertical="top" wrapText="1"/>
    </xf>
    <xf numFmtId="164" fontId="19" fillId="0" borderId="30" xfId="2" applyNumberFormat="1" applyFont="1" applyBorder="1"/>
    <xf numFmtId="164" fontId="19" fillId="0" borderId="30" xfId="2" applyNumberFormat="1" applyBorder="1"/>
    <xf numFmtId="2" fontId="19" fillId="0" borderId="30" xfId="2" applyNumberFormat="1" applyBorder="1" applyAlignment="1">
      <alignment horizontal="right"/>
    </xf>
    <xf numFmtId="20" fontId="33" fillId="0" borderId="14" xfId="2" applyNumberFormat="1" applyFont="1" applyBorder="1"/>
    <xf numFmtId="20" fontId="33" fillId="0" borderId="15" xfId="2" applyNumberFormat="1" applyFont="1" applyBorder="1"/>
    <xf numFmtId="20" fontId="33" fillId="0" borderId="16" xfId="2" applyNumberFormat="1" applyFont="1" applyBorder="1"/>
    <xf numFmtId="20" fontId="33" fillId="0" borderId="18" xfId="2" applyNumberFormat="1" applyFont="1" applyBorder="1"/>
    <xf numFmtId="20" fontId="15" fillId="0" borderId="15" xfId="2" applyNumberFormat="1" applyFont="1" applyBorder="1"/>
    <xf numFmtId="20" fontId="33" fillId="0" borderId="12" xfId="2" applyNumberFormat="1" applyFont="1" applyBorder="1"/>
    <xf numFmtId="4" fontId="16" fillId="0" borderId="21" xfId="1" applyNumberFormat="1" applyFont="1" applyBorder="1"/>
    <xf numFmtId="4" fontId="40" fillId="0" borderId="24" xfId="1" applyNumberFormat="1" applyFont="1" applyBorder="1"/>
    <xf numFmtId="4" fontId="16" fillId="0" borderId="45" xfId="1" applyNumberFormat="1" applyFont="1" applyBorder="1"/>
    <xf numFmtId="4" fontId="16" fillId="0" borderId="42" xfId="1" applyNumberFormat="1" applyFont="1" applyBorder="1"/>
    <xf numFmtId="4" fontId="16" fillId="0" borderId="44" xfId="1" applyNumberFormat="1" applyFont="1" applyBorder="1"/>
    <xf numFmtId="4" fontId="16" fillId="0" borderId="34" xfId="1" applyNumberFormat="1" applyFont="1" applyBorder="1"/>
    <xf numFmtId="4" fontId="20" fillId="13" borderId="36" xfId="1" applyNumberFormat="1" applyFont="1" applyFill="1" applyBorder="1" applyAlignment="1">
      <alignment horizontal="center" wrapText="1"/>
    </xf>
    <xf numFmtId="4" fontId="20" fillId="13" borderId="34" xfId="1" applyNumberFormat="1" applyFont="1" applyFill="1" applyBorder="1"/>
    <xf numFmtId="4" fontId="20" fillId="13" borderId="21" xfId="1" applyNumberFormat="1" applyFont="1" applyFill="1" applyBorder="1"/>
    <xf numFmtId="4" fontId="20" fillId="13" borderId="24" xfId="1" applyNumberFormat="1" applyFont="1" applyFill="1" applyBorder="1"/>
    <xf numFmtId="0" fontId="4" fillId="0" borderId="0" xfId="1" applyFont="1"/>
    <xf numFmtId="2" fontId="8" fillId="0" borderId="0" xfId="1" applyNumberFormat="1"/>
    <xf numFmtId="2" fontId="12" fillId="0" borderId="0" xfId="1" applyNumberFormat="1" applyFont="1"/>
    <xf numFmtId="4" fontId="16" fillId="0" borderId="46" xfId="1" applyNumberFormat="1" applyFont="1" applyBorder="1"/>
    <xf numFmtId="0" fontId="26" fillId="0" borderId="0" xfId="3" applyBorder="1"/>
    <xf numFmtId="0" fontId="19" fillId="0" borderId="0" xfId="2" applyFont="1" applyAlignment="1">
      <alignment horizontal="center"/>
    </xf>
    <xf numFmtId="0" fontId="3" fillId="0" borderId="42" xfId="1" applyFont="1" applyBorder="1" applyAlignment="1">
      <alignment horizontal="center"/>
    </xf>
    <xf numFmtId="0" fontId="8" fillId="0" borderId="50" xfId="1" applyFont="1" applyBorder="1" applyAlignment="1">
      <alignment horizontal="center"/>
    </xf>
    <xf numFmtId="0" fontId="8" fillId="0" borderId="51" xfId="1" applyFont="1" applyBorder="1" applyAlignment="1">
      <alignment horizontal="center"/>
    </xf>
    <xf numFmtId="0" fontId="8" fillId="0" borderId="52" xfId="1" applyFont="1" applyBorder="1" applyAlignment="1">
      <alignment horizontal="center"/>
    </xf>
    <xf numFmtId="0" fontId="8" fillId="17" borderId="53" xfId="1" applyFill="1" applyBorder="1"/>
    <xf numFmtId="0" fontId="8" fillId="17" borderId="43" xfId="1" applyFill="1" applyBorder="1"/>
    <xf numFmtId="0" fontId="8" fillId="7" borderId="20" xfId="1" applyFill="1" applyBorder="1"/>
    <xf numFmtId="0" fontId="8" fillId="16" borderId="20" xfId="1" applyFill="1" applyBorder="1"/>
    <xf numFmtId="0" fontId="8" fillId="8" borderId="20" xfId="1" applyFill="1" applyBorder="1"/>
    <xf numFmtId="0" fontId="8" fillId="9" borderId="20" xfId="1" applyFill="1" applyBorder="1" applyAlignment="1">
      <alignment horizontal="center"/>
    </xf>
    <xf numFmtId="0" fontId="8" fillId="6" borderId="20" xfId="1" applyFill="1" applyBorder="1"/>
    <xf numFmtId="0" fontId="8" fillId="6" borderId="23" xfId="1" applyFill="1" applyBorder="1"/>
    <xf numFmtId="4" fontId="16" fillId="0" borderId="40" xfId="1" applyNumberFormat="1" applyFont="1" applyBorder="1"/>
    <xf numFmtId="4" fontId="52" fillId="0" borderId="43" xfId="1" applyNumberFormat="1" applyFont="1" applyBorder="1"/>
    <xf numFmtId="4" fontId="52" fillId="0" borderId="20" xfId="1" applyNumberFormat="1" applyFont="1" applyBorder="1"/>
    <xf numFmtId="4" fontId="52" fillId="0" borderId="23" xfId="1" applyNumberFormat="1" applyFont="1" applyBorder="1"/>
    <xf numFmtId="4" fontId="52" fillId="0" borderId="0" xfId="1" applyNumberFormat="1" applyFont="1"/>
    <xf numFmtId="0" fontId="3" fillId="0" borderId="0" xfId="4" applyFont="1"/>
    <xf numFmtId="0" fontId="2" fillId="0" borderId="0" xfId="1" applyFont="1"/>
    <xf numFmtId="0" fontId="11" fillId="12" borderId="13" xfId="2" applyFont="1" applyFill="1" applyBorder="1" applyAlignment="1">
      <alignment horizontal="center" vertical="center"/>
    </xf>
    <xf numFmtId="0" fontId="11" fillId="12" borderId="17" xfId="2" applyFont="1" applyFill="1" applyBorder="1" applyAlignment="1">
      <alignment horizontal="center" vertical="center"/>
    </xf>
    <xf numFmtId="20" fontId="15" fillId="0" borderId="0" xfId="2" applyNumberFormat="1" applyFont="1" applyBorder="1" applyAlignment="1">
      <alignment horizontal="right"/>
    </xf>
    <xf numFmtId="0" fontId="22" fillId="0" borderId="10" xfId="1" applyFont="1" applyBorder="1" applyAlignment="1">
      <alignment horizontal="justify" vertical="center"/>
    </xf>
    <xf numFmtId="0" fontId="22" fillId="0" borderId="11" xfId="1" applyFont="1" applyBorder="1" applyAlignment="1">
      <alignment horizontal="justify" vertical="center"/>
    </xf>
    <xf numFmtId="0" fontId="8" fillId="13" borderId="33" xfId="1" applyFill="1" applyBorder="1" applyAlignment="1">
      <alignment horizontal="center"/>
    </xf>
    <xf numFmtId="0" fontId="8" fillId="13" borderId="21" xfId="1" applyFill="1" applyBorder="1" applyAlignment="1">
      <alignment horizontal="center"/>
    </xf>
    <xf numFmtId="0" fontId="1" fillId="13" borderId="22" xfId="1" applyFont="1" applyFill="1" applyBorder="1" applyAlignment="1">
      <alignment horizontal="center"/>
    </xf>
    <xf numFmtId="0" fontId="1" fillId="0" borderId="0" xfId="1" applyFont="1"/>
    <xf numFmtId="0" fontId="1" fillId="18" borderId="8" xfId="1" applyFont="1" applyFill="1" applyBorder="1"/>
    <xf numFmtId="3" fontId="8" fillId="18" borderId="8" xfId="1" applyNumberFormat="1" applyFill="1" applyBorder="1"/>
    <xf numFmtId="0" fontId="53" fillId="18" borderId="8" xfId="1" applyFont="1" applyFill="1" applyBorder="1"/>
    <xf numFmtId="4" fontId="53" fillId="18" borderId="8" xfId="1" applyNumberFormat="1" applyFont="1" applyFill="1" applyBorder="1"/>
    <xf numFmtId="0" fontId="1" fillId="19" borderId="8" xfId="1" applyFont="1" applyFill="1" applyBorder="1"/>
    <xf numFmtId="3" fontId="8" fillId="19" borderId="8" xfId="1" applyNumberFormat="1" applyFill="1" applyBorder="1"/>
    <xf numFmtId="3" fontId="12" fillId="19" borderId="8" xfId="1" applyNumberFormat="1" applyFont="1" applyFill="1" applyBorder="1"/>
    <xf numFmtId="165" fontId="8" fillId="0" borderId="0" xfId="1" applyNumberFormat="1"/>
    <xf numFmtId="0" fontId="1" fillId="13" borderId="8" xfId="1" applyFont="1" applyFill="1" applyBorder="1"/>
    <xf numFmtId="0" fontId="8" fillId="13" borderId="8" xfId="1" applyFill="1" applyBorder="1"/>
    <xf numFmtId="0" fontId="12" fillId="18" borderId="8" xfId="1" applyFont="1" applyFill="1" applyBorder="1"/>
    <xf numFmtId="3" fontId="12" fillId="18" borderId="8" xfId="1" applyNumberFormat="1" applyFont="1" applyFill="1" applyBorder="1"/>
    <xf numFmtId="0" fontId="12" fillId="19" borderId="8" xfId="1" applyFont="1" applyFill="1" applyBorder="1"/>
    <xf numFmtId="3" fontId="1" fillId="19" borderId="8" xfId="1" applyNumberFormat="1" applyFont="1" applyFill="1" applyBorder="1"/>
    <xf numFmtId="0" fontId="11" fillId="12" borderId="12" xfId="2" applyFont="1" applyFill="1" applyBorder="1" applyAlignment="1">
      <alignment horizontal="center" vertical="center"/>
    </xf>
    <xf numFmtId="0" fontId="11" fillId="12" borderId="16" xfId="2" applyFont="1" applyFill="1" applyBorder="1" applyAlignment="1">
      <alignment horizontal="center" vertical="center"/>
    </xf>
    <xf numFmtId="0" fontId="11" fillId="12" borderId="13" xfId="2" applyFont="1" applyFill="1" applyBorder="1" applyAlignment="1">
      <alignment horizontal="center" vertical="center"/>
    </xf>
    <xf numFmtId="0" fontId="11" fillId="12" borderId="17" xfId="2" applyFont="1" applyFill="1" applyBorder="1" applyAlignment="1">
      <alignment horizontal="center" vertical="center"/>
    </xf>
    <xf numFmtId="0" fontId="11" fillId="12" borderId="13" xfId="2" applyFont="1" applyFill="1" applyBorder="1" applyAlignment="1">
      <alignment horizontal="center"/>
    </xf>
    <xf numFmtId="0" fontId="11" fillId="12" borderId="3" xfId="2" applyFont="1" applyFill="1" applyBorder="1" applyAlignment="1">
      <alignment horizontal="center"/>
    </xf>
    <xf numFmtId="0" fontId="11" fillId="12" borderId="12" xfId="2" applyFont="1" applyFill="1" applyBorder="1" applyAlignment="1">
      <alignment horizontal="center"/>
    </xf>
    <xf numFmtId="0" fontId="7" fillId="18" borderId="22" xfId="1" applyFont="1" applyFill="1" applyBorder="1" applyAlignment="1">
      <alignment horizontal="center"/>
    </xf>
    <xf numFmtId="0" fontId="7" fillId="18" borderId="33" xfId="1" applyFont="1" applyFill="1" applyBorder="1" applyAlignment="1">
      <alignment horizontal="center"/>
    </xf>
    <xf numFmtId="0" fontId="7" fillId="18" borderId="21" xfId="1" applyFont="1" applyFill="1" applyBorder="1" applyAlignment="1">
      <alignment horizontal="center"/>
    </xf>
    <xf numFmtId="0" fontId="8" fillId="8" borderId="12" xfId="1" applyFill="1" applyBorder="1" applyAlignment="1">
      <alignment horizontal="center"/>
    </xf>
    <xf numFmtId="0" fontId="8" fillId="8" borderId="13" xfId="1" applyFill="1" applyBorder="1" applyAlignment="1">
      <alignment horizontal="center"/>
    </xf>
    <xf numFmtId="0" fontId="8" fillId="8" borderId="3" xfId="1" applyFill="1" applyBorder="1" applyAlignment="1">
      <alignment horizontal="center"/>
    </xf>
    <xf numFmtId="0" fontId="1" fillId="19" borderId="22" xfId="1" applyFont="1" applyFill="1" applyBorder="1" applyAlignment="1">
      <alignment horizontal="center"/>
    </xf>
    <xf numFmtId="0" fontId="7" fillId="19" borderId="33" xfId="1" applyFont="1" applyFill="1" applyBorder="1" applyAlignment="1">
      <alignment horizontal="center"/>
    </xf>
    <xf numFmtId="0" fontId="7" fillId="19" borderId="21" xfId="1" applyFont="1" applyFill="1" applyBorder="1" applyAlignment="1">
      <alignment horizontal="center"/>
    </xf>
    <xf numFmtId="20" fontId="19" fillId="0" borderId="30" xfId="2" applyNumberFormat="1" applyBorder="1" applyAlignment="1">
      <alignment horizontal="right"/>
    </xf>
    <xf numFmtId="0" fontId="11" fillId="12" borderId="14" xfId="2" applyFont="1" applyFill="1" applyBorder="1" applyAlignment="1">
      <alignment horizontal="center"/>
    </xf>
    <xf numFmtId="0" fontId="11" fillId="12" borderId="15" xfId="2" applyFont="1" applyFill="1" applyBorder="1" applyAlignment="1">
      <alignment horizontal="center"/>
    </xf>
    <xf numFmtId="164" fontId="42" fillId="0" borderId="0" xfId="0" applyNumberFormat="1" applyFont="1" applyBorder="1" applyAlignment="1">
      <alignment vertical="top" wrapText="1"/>
    </xf>
  </cellXfs>
  <cellStyles count="5">
    <cellStyle name="Hypertextový odkaz" xfId="3" builtinId="8"/>
    <cellStyle name="Normální" xfId="0" builtinId="0"/>
    <cellStyle name="Normální 2" xfId="1"/>
    <cellStyle name="Normální 2 2" xfId="2"/>
    <cellStyle name="Normální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png"/><Relationship Id="rId5" Type="http://schemas.openxmlformats.org/officeDocument/2006/relationships/image" Target="../media/image5.jpeg"/><Relationship Id="rId10" Type="http://schemas.openxmlformats.org/officeDocument/2006/relationships/image" Target="../media/image10.png"/><Relationship Id="rId4" Type="http://schemas.openxmlformats.org/officeDocument/2006/relationships/image" Target="../media/image4.jpeg"/><Relationship Id="rId9" Type="http://schemas.openxmlformats.org/officeDocument/2006/relationships/image" Target="../media/image9.pn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3" Type="http://schemas.openxmlformats.org/officeDocument/2006/relationships/image" Target="../media/image3.jpeg"/><Relationship Id="rId7" Type="http://schemas.openxmlformats.org/officeDocument/2006/relationships/image" Target="../media/image7.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5" Type="http://schemas.openxmlformats.org/officeDocument/2006/relationships/image" Target="../media/image5.jpeg"/><Relationship Id="rId4"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image" Target="../media/image14.png"/><Relationship Id="rId2" Type="http://schemas.openxmlformats.org/officeDocument/2006/relationships/image" Target="../media/image13.png"/><Relationship Id="rId1" Type="http://schemas.openxmlformats.org/officeDocument/2006/relationships/image" Target="../media/image12.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9</xdr:col>
      <xdr:colOff>457198</xdr:colOff>
      <xdr:row>21</xdr:row>
      <xdr:rowOff>57149</xdr:rowOff>
    </xdr:from>
    <xdr:to>
      <xdr:col>9</xdr:col>
      <xdr:colOff>609600</xdr:colOff>
      <xdr:row>24</xdr:row>
      <xdr:rowOff>76200</xdr:rowOff>
    </xdr:to>
    <xdr:sp macro="" textlink="">
      <xdr:nvSpPr>
        <xdr:cNvPr id="2" name="Šipka doprava se zářezem 1">
          <a:extLst>
            <a:ext uri="{FF2B5EF4-FFF2-40B4-BE49-F238E27FC236}">
              <a16:creationId xmlns:a16="http://schemas.microsoft.com/office/drawing/2014/main" xmlns="" id="{00000000-0008-0000-0100-000002000000}"/>
            </a:ext>
          </a:extLst>
        </xdr:cNvPr>
        <xdr:cNvSpPr/>
      </xdr:nvSpPr>
      <xdr:spPr>
        <a:xfrm rot="16200000" flipV="1">
          <a:off x="7643811" y="3767136"/>
          <a:ext cx="504826" cy="15240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457203</xdr:colOff>
      <xdr:row>40</xdr:row>
      <xdr:rowOff>66675</xdr:rowOff>
    </xdr:from>
    <xdr:to>
      <xdr:col>9</xdr:col>
      <xdr:colOff>647702</xdr:colOff>
      <xdr:row>44</xdr:row>
      <xdr:rowOff>76200</xdr:rowOff>
    </xdr:to>
    <xdr:sp macro="" textlink="">
      <xdr:nvSpPr>
        <xdr:cNvPr id="4" name="Šipka doprava se zářezem 3">
          <a:extLst>
            <a:ext uri="{FF2B5EF4-FFF2-40B4-BE49-F238E27FC236}">
              <a16:creationId xmlns:a16="http://schemas.microsoft.com/office/drawing/2014/main" xmlns="" id="{00000000-0008-0000-0100-000004000000}"/>
            </a:ext>
          </a:extLst>
        </xdr:cNvPr>
        <xdr:cNvSpPr/>
      </xdr:nvSpPr>
      <xdr:spPr>
        <a:xfrm rot="16200000" flipV="1">
          <a:off x="7324728" y="7048500"/>
          <a:ext cx="819150" cy="190499"/>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2</xdr:col>
      <xdr:colOff>26670</xdr:colOff>
      <xdr:row>25</xdr:row>
      <xdr:rowOff>26670</xdr:rowOff>
    </xdr:from>
    <xdr:to>
      <xdr:col>2</xdr:col>
      <xdr:colOff>148590</xdr:colOff>
      <xdr:row>25</xdr:row>
      <xdr:rowOff>140970</xdr:rowOff>
    </xdr:to>
    <xdr:pic>
      <xdr:nvPicPr>
        <xdr:cNvPr id="13" name="Obrázek 12" descr="https://www.padlo.cz/uploads/kilometrazLegenda/1265098921TABORISTE.jpg">
          <a:extLst>
            <a:ext uri="{FF2B5EF4-FFF2-40B4-BE49-F238E27FC236}">
              <a16:creationId xmlns:a16="http://schemas.microsoft.com/office/drawing/2014/main" xmlns="" id="{00000000-0008-0000-01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7520" y="420814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180975</xdr:colOff>
      <xdr:row>25</xdr:row>
      <xdr:rowOff>36195</xdr:rowOff>
    </xdr:from>
    <xdr:to>
      <xdr:col>2</xdr:col>
      <xdr:colOff>287655</xdr:colOff>
      <xdr:row>25</xdr:row>
      <xdr:rowOff>150495</xdr:rowOff>
    </xdr:to>
    <xdr:pic>
      <xdr:nvPicPr>
        <xdr:cNvPr id="16" name="Obrázek 15" descr="https://www.padlo.cz/uploads/kilometrazLegenda/1265098961PITI.jpg">
          <a:extLst>
            <a:ext uri="{FF2B5EF4-FFF2-40B4-BE49-F238E27FC236}">
              <a16:creationId xmlns:a16="http://schemas.microsoft.com/office/drawing/2014/main" xmlns="" id="{00000000-0008-0000-0100-000010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71825" y="421767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36195</xdr:colOff>
      <xdr:row>22</xdr:row>
      <xdr:rowOff>38100</xdr:rowOff>
    </xdr:from>
    <xdr:to>
      <xdr:col>2</xdr:col>
      <xdr:colOff>142875</xdr:colOff>
      <xdr:row>22</xdr:row>
      <xdr:rowOff>152400</xdr:rowOff>
    </xdr:to>
    <xdr:pic>
      <xdr:nvPicPr>
        <xdr:cNvPr id="22" name="Obrázek 21" descr="https://www.padlo.cz/uploads/kilometrazLegenda/1265098961PITI.jpg">
          <a:extLst>
            <a:ext uri="{FF2B5EF4-FFF2-40B4-BE49-F238E27FC236}">
              <a16:creationId xmlns:a16="http://schemas.microsoft.com/office/drawing/2014/main" xmlns="" id="{00000000-0008-0000-0100-000016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027045" y="37338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13</xdr:row>
      <xdr:rowOff>17145</xdr:rowOff>
    </xdr:from>
    <xdr:to>
      <xdr:col>2</xdr:col>
      <xdr:colOff>175260</xdr:colOff>
      <xdr:row>13</xdr:row>
      <xdr:rowOff>131445</xdr:rowOff>
    </xdr:to>
    <xdr:pic>
      <xdr:nvPicPr>
        <xdr:cNvPr id="24" name="Obrázek 23" descr="https://www.padlo.cz/uploads/kilometrazLegenda/1265986867MOST_S.jpg">
          <a:extLst>
            <a:ext uri="{FF2B5EF4-FFF2-40B4-BE49-F238E27FC236}">
              <a16:creationId xmlns:a16="http://schemas.microsoft.com/office/drawing/2014/main" xmlns="" id="{00000000-0008-0000-0100-000018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28950" y="225552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26670</xdr:colOff>
      <xdr:row>27</xdr:row>
      <xdr:rowOff>32385</xdr:rowOff>
    </xdr:from>
    <xdr:to>
      <xdr:col>2</xdr:col>
      <xdr:colOff>148590</xdr:colOff>
      <xdr:row>27</xdr:row>
      <xdr:rowOff>146685</xdr:rowOff>
    </xdr:to>
    <xdr:pic>
      <xdr:nvPicPr>
        <xdr:cNvPr id="32" name="Obrázek 31" descr="https://www.padlo.cz/uploads/kilometrazLegenda/1265098921TABORISTE.jpg">
          <a:extLst>
            <a:ext uri="{FF2B5EF4-FFF2-40B4-BE49-F238E27FC236}">
              <a16:creationId xmlns:a16="http://schemas.microsoft.com/office/drawing/2014/main" xmlns="" id="{00000000-0008-0000-01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17520" y="459486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160020</xdr:colOff>
      <xdr:row>27</xdr:row>
      <xdr:rowOff>47625</xdr:rowOff>
    </xdr:from>
    <xdr:to>
      <xdr:col>2</xdr:col>
      <xdr:colOff>266700</xdr:colOff>
      <xdr:row>28</xdr:row>
      <xdr:rowOff>0</xdr:rowOff>
    </xdr:to>
    <xdr:pic>
      <xdr:nvPicPr>
        <xdr:cNvPr id="33" name="Obrázek 32" descr="https://www.padlo.cz/uploads/kilometrazLegenda/1265098961PITI.jpg">
          <a:extLst>
            <a:ext uri="{FF2B5EF4-FFF2-40B4-BE49-F238E27FC236}">
              <a16:creationId xmlns:a16="http://schemas.microsoft.com/office/drawing/2014/main" xmlns="" id="{00000000-0008-0000-0100-000021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150870" y="46101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38100</xdr:colOff>
      <xdr:row>14</xdr:row>
      <xdr:rowOff>17145</xdr:rowOff>
    </xdr:from>
    <xdr:ext cx="137160" cy="114300"/>
    <xdr:pic>
      <xdr:nvPicPr>
        <xdr:cNvPr id="3" name="Obrázek 2" descr="https://www.padlo.cz/uploads/kilometrazLegenda/1265986867MOST_S.jpg">
          <a:extLst>
            <a:ext uri="{FF2B5EF4-FFF2-40B4-BE49-F238E27FC236}">
              <a16:creationId xmlns:a16="http://schemas.microsoft.com/office/drawing/2014/main" xmlns="" id="{4C60D237-DAFA-4C59-8635-5E1584AFB40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28950" y="225552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28575</xdr:colOff>
      <xdr:row>12</xdr:row>
      <xdr:rowOff>0</xdr:rowOff>
    </xdr:from>
    <xdr:ext cx="137160" cy="114300"/>
    <xdr:pic>
      <xdr:nvPicPr>
        <xdr:cNvPr id="41" name="Obrázek 40" descr="https://www.padlo.cz/uploads/kilometrazLegenda/1265986867MOST_S.jpg">
          <a:extLst>
            <a:ext uri="{FF2B5EF4-FFF2-40B4-BE49-F238E27FC236}">
              <a16:creationId xmlns:a16="http://schemas.microsoft.com/office/drawing/2014/main" xmlns="" id="{44732925-448E-41EE-8E23-8C3F8C13F2D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19425" y="20764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15</xdr:row>
      <xdr:rowOff>38100</xdr:rowOff>
    </xdr:from>
    <xdr:ext cx="137160" cy="114300"/>
    <xdr:pic>
      <xdr:nvPicPr>
        <xdr:cNvPr id="42" name="Obrázek 41" descr="https://www.padlo.cz/uploads/kilometrazLegenda/1265986867MOST_S.jpg">
          <a:extLst>
            <a:ext uri="{FF2B5EF4-FFF2-40B4-BE49-F238E27FC236}">
              <a16:creationId xmlns:a16="http://schemas.microsoft.com/office/drawing/2014/main" xmlns="" id="{E29BB987-9760-4669-A58D-503FCD0F9A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26003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16</xdr:row>
      <xdr:rowOff>38100</xdr:rowOff>
    </xdr:from>
    <xdr:ext cx="137160" cy="114300"/>
    <xdr:pic>
      <xdr:nvPicPr>
        <xdr:cNvPr id="43" name="Obrázek 42" descr="https://www.padlo.cz/uploads/kilometrazLegenda/1265986867MOST_S.jpg">
          <a:extLst>
            <a:ext uri="{FF2B5EF4-FFF2-40B4-BE49-F238E27FC236}">
              <a16:creationId xmlns:a16="http://schemas.microsoft.com/office/drawing/2014/main" xmlns="" id="{0C936AD4-AE24-4958-95C6-F85668EC2C0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26003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18</xdr:row>
      <xdr:rowOff>38100</xdr:rowOff>
    </xdr:from>
    <xdr:ext cx="137160" cy="114300"/>
    <xdr:pic>
      <xdr:nvPicPr>
        <xdr:cNvPr id="44" name="Obrázek 43" descr="https://www.padlo.cz/uploads/kilometrazLegenda/1265986867MOST_S.jpg">
          <a:extLst>
            <a:ext uri="{FF2B5EF4-FFF2-40B4-BE49-F238E27FC236}">
              <a16:creationId xmlns:a16="http://schemas.microsoft.com/office/drawing/2014/main" xmlns="" id="{87038C08-ADC8-43E1-9EBA-10F40AA6B1D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26003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20</xdr:row>
      <xdr:rowOff>38100</xdr:rowOff>
    </xdr:from>
    <xdr:ext cx="137160" cy="114300"/>
    <xdr:pic>
      <xdr:nvPicPr>
        <xdr:cNvPr id="45" name="Obrázek 44" descr="https://www.padlo.cz/uploads/kilometrazLegenda/1265986867MOST_S.jpg">
          <a:extLst>
            <a:ext uri="{FF2B5EF4-FFF2-40B4-BE49-F238E27FC236}">
              <a16:creationId xmlns:a16="http://schemas.microsoft.com/office/drawing/2014/main" xmlns="" id="{76D5DBBD-4A74-4BA9-B4BF-7C286013C32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30861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21</xdr:row>
      <xdr:rowOff>38100</xdr:rowOff>
    </xdr:from>
    <xdr:ext cx="137160" cy="114300"/>
    <xdr:pic>
      <xdr:nvPicPr>
        <xdr:cNvPr id="46" name="Obrázek 45" descr="https://www.padlo.cz/uploads/kilometrazLegenda/1265986867MOST_S.jpg">
          <a:extLst>
            <a:ext uri="{FF2B5EF4-FFF2-40B4-BE49-F238E27FC236}">
              <a16:creationId xmlns:a16="http://schemas.microsoft.com/office/drawing/2014/main" xmlns="" id="{9FCDEDE3-9DB4-44C3-B349-6FA79A8AFB5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34099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23</xdr:row>
      <xdr:rowOff>38100</xdr:rowOff>
    </xdr:from>
    <xdr:ext cx="137160" cy="114300"/>
    <xdr:pic>
      <xdr:nvPicPr>
        <xdr:cNvPr id="47" name="Obrázek 46" descr="https://www.padlo.cz/uploads/kilometrazLegenda/1265986867MOST_S.jpg">
          <a:extLst>
            <a:ext uri="{FF2B5EF4-FFF2-40B4-BE49-F238E27FC236}">
              <a16:creationId xmlns:a16="http://schemas.microsoft.com/office/drawing/2014/main" xmlns="" id="{5C5C0F87-FCF1-4840-B6D5-63A499DE61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35718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17145</xdr:colOff>
      <xdr:row>11</xdr:row>
      <xdr:rowOff>17145</xdr:rowOff>
    </xdr:from>
    <xdr:to>
      <xdr:col>2</xdr:col>
      <xdr:colOff>139065</xdr:colOff>
      <xdr:row>11</xdr:row>
      <xdr:rowOff>131445</xdr:rowOff>
    </xdr:to>
    <xdr:pic>
      <xdr:nvPicPr>
        <xdr:cNvPr id="48" name="Obrázek 47" descr="https://www.padlo.cz/uploads/kilometrazLegenda/1265098921TABORISTE.jpg">
          <a:extLst>
            <a:ext uri="{FF2B5EF4-FFF2-40B4-BE49-F238E27FC236}">
              <a16:creationId xmlns:a16="http://schemas.microsoft.com/office/drawing/2014/main" xmlns="" id="{99B568F9-957B-4A5F-A4F0-5D655D2055B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 y="193167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47625</xdr:colOff>
      <xdr:row>28</xdr:row>
      <xdr:rowOff>38100</xdr:rowOff>
    </xdr:from>
    <xdr:ext cx="137160" cy="114300"/>
    <xdr:pic>
      <xdr:nvPicPr>
        <xdr:cNvPr id="5" name="Obrázek 4" descr="https://www.padlo.cz/uploads/kilometrazLegenda/1265986867MOST_S.jpg">
          <a:extLst>
            <a:ext uri="{FF2B5EF4-FFF2-40B4-BE49-F238E27FC236}">
              <a16:creationId xmlns:a16="http://schemas.microsoft.com/office/drawing/2014/main" xmlns="" id="{7BA33946-BFB4-429F-9481-A50137BE150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34099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29</xdr:row>
      <xdr:rowOff>38100</xdr:rowOff>
    </xdr:from>
    <xdr:ext cx="137160" cy="114300"/>
    <xdr:pic>
      <xdr:nvPicPr>
        <xdr:cNvPr id="6" name="Obrázek 5" descr="https://www.padlo.cz/uploads/kilometrazLegenda/1265986867MOST_S.jpg">
          <a:extLst>
            <a:ext uri="{FF2B5EF4-FFF2-40B4-BE49-F238E27FC236}">
              <a16:creationId xmlns:a16="http://schemas.microsoft.com/office/drawing/2014/main" xmlns="" id="{2C32550A-5AE9-4E2B-BC71-4F38235B8F8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47625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30</xdr:row>
      <xdr:rowOff>38100</xdr:rowOff>
    </xdr:from>
    <xdr:ext cx="137160" cy="114300"/>
    <xdr:pic>
      <xdr:nvPicPr>
        <xdr:cNvPr id="7" name="Obrázek 6" descr="https://www.padlo.cz/uploads/kilometrazLegenda/1265986867MOST_S.jpg">
          <a:extLst>
            <a:ext uri="{FF2B5EF4-FFF2-40B4-BE49-F238E27FC236}">
              <a16:creationId xmlns:a16="http://schemas.microsoft.com/office/drawing/2014/main" xmlns="" id="{50A95630-9E53-44DA-A166-1A2C3B75B3F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49244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114300</xdr:colOff>
      <xdr:row>31</xdr:row>
      <xdr:rowOff>53340</xdr:rowOff>
    </xdr:from>
    <xdr:ext cx="251460" cy="114300"/>
    <xdr:pic>
      <xdr:nvPicPr>
        <xdr:cNvPr id="8" name="Obrázek 7" descr="https://www.padlo.cz/uploads/kilometrazLegenda/1265098761JEZ.jpg">
          <a:extLst>
            <a:ext uri="{FF2B5EF4-FFF2-40B4-BE49-F238E27FC236}">
              <a16:creationId xmlns:a16="http://schemas.microsoft.com/office/drawing/2014/main" xmlns="" id="{E1621525-1195-4648-A079-4931697D767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48025" y="5263515"/>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388620</xdr:colOff>
      <xdr:row>31</xdr:row>
      <xdr:rowOff>60960</xdr:rowOff>
    </xdr:from>
    <xdr:ext cx="190500" cy="76200"/>
    <xdr:pic>
      <xdr:nvPicPr>
        <xdr:cNvPr id="9" name="Obrázek 8" descr="https://www.padlo.cz/uploads/kilometrazLegenda/1265098882SJZUP.jpg">
          <a:extLst>
            <a:ext uri="{FF2B5EF4-FFF2-40B4-BE49-F238E27FC236}">
              <a16:creationId xmlns:a16="http://schemas.microsoft.com/office/drawing/2014/main" xmlns="" id="{B0F50006-38E9-41DB-84C8-A23DF14B981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22345" y="5271135"/>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350520</xdr:colOff>
      <xdr:row>32</xdr:row>
      <xdr:rowOff>60960</xdr:rowOff>
    </xdr:from>
    <xdr:ext cx="190500" cy="76200"/>
    <xdr:pic>
      <xdr:nvPicPr>
        <xdr:cNvPr id="11" name="Obrázek 10" descr="https://www.padlo.cz/uploads/kilometrazLegenda/1265098882SJZUP.jpg">
          <a:extLst>
            <a:ext uri="{FF2B5EF4-FFF2-40B4-BE49-F238E27FC236}">
              <a16:creationId xmlns:a16="http://schemas.microsoft.com/office/drawing/2014/main" xmlns="" id="{E63731F9-8229-4F56-ACD7-6363C015366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341370" y="5271135"/>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33</xdr:row>
      <xdr:rowOff>38100</xdr:rowOff>
    </xdr:from>
    <xdr:ext cx="137160" cy="114300"/>
    <xdr:pic>
      <xdr:nvPicPr>
        <xdr:cNvPr id="12" name="Obrázek 11" descr="https://www.padlo.cz/uploads/kilometrazLegenda/1265986867MOST_S.jpg">
          <a:extLst>
            <a:ext uri="{FF2B5EF4-FFF2-40B4-BE49-F238E27FC236}">
              <a16:creationId xmlns:a16="http://schemas.microsoft.com/office/drawing/2014/main" xmlns="" id="{3882C7EA-6D36-4F44-A395-BA04A5BC690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50863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114300</xdr:colOff>
      <xdr:row>34</xdr:row>
      <xdr:rowOff>34290</xdr:rowOff>
    </xdr:from>
    <xdr:ext cx="251460" cy="114300"/>
    <xdr:pic>
      <xdr:nvPicPr>
        <xdr:cNvPr id="15" name="Obrázek 14" descr="https://www.padlo.cz/uploads/kilometrazLegenda/1265098761JEZ.jpg">
          <a:extLst>
            <a:ext uri="{FF2B5EF4-FFF2-40B4-BE49-F238E27FC236}">
              <a16:creationId xmlns:a16="http://schemas.microsoft.com/office/drawing/2014/main" xmlns="" id="{24541BF8-A06F-4258-8E72-18CC029E781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248025" y="573024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417195</xdr:colOff>
      <xdr:row>34</xdr:row>
      <xdr:rowOff>60960</xdr:rowOff>
    </xdr:from>
    <xdr:ext cx="190500" cy="76200"/>
    <xdr:pic>
      <xdr:nvPicPr>
        <xdr:cNvPr id="17" name="Obrázek 16" descr="https://www.padlo.cz/uploads/kilometrazLegenda/1265098882SJZUP.jpg">
          <a:extLst>
            <a:ext uri="{FF2B5EF4-FFF2-40B4-BE49-F238E27FC236}">
              <a16:creationId xmlns:a16="http://schemas.microsoft.com/office/drawing/2014/main" xmlns="" id="{FEDB49B1-E109-49D6-A7C0-364E1AD13413}"/>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50920" y="575691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35</xdr:row>
      <xdr:rowOff>38100</xdr:rowOff>
    </xdr:from>
    <xdr:ext cx="137160" cy="114300"/>
    <xdr:pic>
      <xdr:nvPicPr>
        <xdr:cNvPr id="18" name="Obrázek 17" descr="https://www.padlo.cz/uploads/kilometrazLegenda/1265986867MOST_S.jpg">
          <a:extLst>
            <a:ext uri="{FF2B5EF4-FFF2-40B4-BE49-F238E27FC236}">
              <a16:creationId xmlns:a16="http://schemas.microsoft.com/office/drawing/2014/main" xmlns="" id="{6DA88619-65DA-4E46-A1FE-5331DD85743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8475" y="56483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38100</xdr:colOff>
      <xdr:row>36</xdr:row>
      <xdr:rowOff>53340</xdr:rowOff>
    </xdr:from>
    <xdr:ext cx="251460" cy="114300"/>
    <xdr:pic>
      <xdr:nvPicPr>
        <xdr:cNvPr id="19" name="Obrázek 18" descr="https://www.padlo.cz/uploads/kilometrazLegenda/1265098761JEZ.jpg">
          <a:extLst>
            <a:ext uri="{FF2B5EF4-FFF2-40B4-BE49-F238E27FC236}">
              <a16:creationId xmlns:a16="http://schemas.microsoft.com/office/drawing/2014/main" xmlns="" id="{ACB43B69-2D85-40F6-948E-54FB9B08D30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028950" y="582549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417195</xdr:colOff>
      <xdr:row>36</xdr:row>
      <xdr:rowOff>60960</xdr:rowOff>
    </xdr:from>
    <xdr:ext cx="190500" cy="76200"/>
    <xdr:pic>
      <xdr:nvPicPr>
        <xdr:cNvPr id="20" name="Obrázek 19" descr="https://www.padlo.cz/uploads/kilometrazLegenda/1265098882SJZUP.jpg">
          <a:extLst>
            <a:ext uri="{FF2B5EF4-FFF2-40B4-BE49-F238E27FC236}">
              <a16:creationId xmlns:a16="http://schemas.microsoft.com/office/drawing/2014/main" xmlns="" id="{2BB41552-2DC8-4D81-8D80-492B5A310D12}"/>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50920" y="60807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37</xdr:row>
      <xdr:rowOff>38100</xdr:rowOff>
    </xdr:from>
    <xdr:ext cx="137160" cy="114300"/>
    <xdr:pic>
      <xdr:nvPicPr>
        <xdr:cNvPr id="21" name="Obrázek 20" descr="https://www.padlo.cz/uploads/kilometrazLegenda/1265986867MOST_S.jpg">
          <a:extLst>
            <a:ext uri="{FF2B5EF4-FFF2-40B4-BE49-F238E27FC236}">
              <a16:creationId xmlns:a16="http://schemas.microsoft.com/office/drawing/2014/main" xmlns="" id="{22084F50-186C-4B22-AD7D-729D2375BB6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50863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38</xdr:row>
      <xdr:rowOff>38100</xdr:rowOff>
    </xdr:from>
    <xdr:ext cx="137160" cy="114300"/>
    <xdr:pic>
      <xdr:nvPicPr>
        <xdr:cNvPr id="23" name="Obrázek 22" descr="https://www.padlo.cz/uploads/kilometrazLegenda/1265986867MOST_S.jpg">
          <a:extLst>
            <a:ext uri="{FF2B5EF4-FFF2-40B4-BE49-F238E27FC236}">
              <a16:creationId xmlns:a16="http://schemas.microsoft.com/office/drawing/2014/main" xmlns="" id="{0C44CE6D-AA5E-4C3E-A542-8AFF0C53CFF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50863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39</xdr:row>
      <xdr:rowOff>38100</xdr:rowOff>
    </xdr:from>
    <xdr:ext cx="137160" cy="114300"/>
    <xdr:pic>
      <xdr:nvPicPr>
        <xdr:cNvPr id="25" name="Obrázek 24" descr="https://www.padlo.cz/uploads/kilometrazLegenda/1265986867MOST_S.jpg">
          <a:extLst>
            <a:ext uri="{FF2B5EF4-FFF2-40B4-BE49-F238E27FC236}">
              <a16:creationId xmlns:a16="http://schemas.microsoft.com/office/drawing/2014/main" xmlns="" id="{ECE07D12-D036-4ED9-B1C5-053A20F44D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50863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40</xdr:row>
      <xdr:rowOff>38100</xdr:rowOff>
    </xdr:from>
    <xdr:ext cx="137160" cy="114300"/>
    <xdr:pic>
      <xdr:nvPicPr>
        <xdr:cNvPr id="26" name="Obrázek 25" descr="https://www.padlo.cz/uploads/kilometrazLegenda/1265986867MOST_S.jpg">
          <a:extLst>
            <a:ext uri="{FF2B5EF4-FFF2-40B4-BE49-F238E27FC236}">
              <a16:creationId xmlns:a16="http://schemas.microsoft.com/office/drawing/2014/main" xmlns="" id="{FD334BEB-625E-4371-B38E-D16BB749445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65436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41</xdr:row>
      <xdr:rowOff>38100</xdr:rowOff>
    </xdr:from>
    <xdr:ext cx="137160" cy="114300"/>
    <xdr:pic>
      <xdr:nvPicPr>
        <xdr:cNvPr id="27" name="Obrázek 26" descr="https://www.padlo.cz/uploads/kilometrazLegenda/1265986867MOST_S.jpg">
          <a:extLst>
            <a:ext uri="{FF2B5EF4-FFF2-40B4-BE49-F238E27FC236}">
              <a16:creationId xmlns:a16="http://schemas.microsoft.com/office/drawing/2014/main" xmlns="" id="{250D6D95-DE87-4337-8995-69CDC672379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67056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43</xdr:row>
      <xdr:rowOff>38100</xdr:rowOff>
    </xdr:from>
    <xdr:ext cx="137160" cy="114300"/>
    <xdr:pic>
      <xdr:nvPicPr>
        <xdr:cNvPr id="29" name="Obrázek 28" descr="https://www.padlo.cz/uploads/kilometrazLegenda/1265986867MOST_S.jpg">
          <a:extLst>
            <a:ext uri="{FF2B5EF4-FFF2-40B4-BE49-F238E27FC236}">
              <a16:creationId xmlns:a16="http://schemas.microsoft.com/office/drawing/2014/main" xmlns="" id="{AB89E0EA-9A4E-4BA1-B3DF-38EAD9D8E90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67056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44</xdr:row>
      <xdr:rowOff>38100</xdr:rowOff>
    </xdr:from>
    <xdr:ext cx="137160" cy="114300"/>
    <xdr:pic>
      <xdr:nvPicPr>
        <xdr:cNvPr id="30" name="Obrázek 29" descr="https://www.padlo.cz/uploads/kilometrazLegenda/1265986867MOST_S.jpg">
          <a:extLst>
            <a:ext uri="{FF2B5EF4-FFF2-40B4-BE49-F238E27FC236}">
              <a16:creationId xmlns:a16="http://schemas.microsoft.com/office/drawing/2014/main" xmlns="" id="{4E1D32E1-B346-4ED4-B8D2-86DEFA75BD2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71913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45</xdr:row>
      <xdr:rowOff>38100</xdr:rowOff>
    </xdr:from>
    <xdr:ext cx="137160" cy="114300"/>
    <xdr:pic>
      <xdr:nvPicPr>
        <xdr:cNvPr id="49" name="Obrázek 48" descr="https://www.padlo.cz/uploads/kilometrazLegenda/1265986867MOST_S.jpg">
          <a:extLst>
            <a:ext uri="{FF2B5EF4-FFF2-40B4-BE49-F238E27FC236}">
              <a16:creationId xmlns:a16="http://schemas.microsoft.com/office/drawing/2014/main" xmlns="" id="{FCB73F6C-94E0-49FE-9179-955DD10576A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73533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36195</xdr:colOff>
      <xdr:row>46</xdr:row>
      <xdr:rowOff>32385</xdr:rowOff>
    </xdr:from>
    <xdr:to>
      <xdr:col>2</xdr:col>
      <xdr:colOff>158115</xdr:colOff>
      <xdr:row>46</xdr:row>
      <xdr:rowOff>146685</xdr:rowOff>
    </xdr:to>
    <xdr:pic>
      <xdr:nvPicPr>
        <xdr:cNvPr id="51" name="Obrázek 50" descr="https://www.padlo.cz/uploads/kilometrazLegenda/1265098921TABORISTE.jpg">
          <a:extLst>
            <a:ext uri="{FF2B5EF4-FFF2-40B4-BE49-F238E27FC236}">
              <a16:creationId xmlns:a16="http://schemas.microsoft.com/office/drawing/2014/main" xmlns="" id="{2B3021E9-1325-4BC2-BFF7-2320922C19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69920" y="767143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41</xdr:row>
      <xdr:rowOff>47625</xdr:rowOff>
    </xdr:from>
    <xdr:to>
      <xdr:col>2</xdr:col>
      <xdr:colOff>325755</xdr:colOff>
      <xdr:row>41</xdr:row>
      <xdr:rowOff>161925</xdr:rowOff>
    </xdr:to>
    <xdr:pic>
      <xdr:nvPicPr>
        <xdr:cNvPr id="52" name="Obrázek 51" descr="https://www.padlo.cz/uploads/kilometrazLegenda/1265098961PITI.jpg">
          <a:extLst>
            <a:ext uri="{FF2B5EF4-FFF2-40B4-BE49-F238E27FC236}">
              <a16:creationId xmlns:a16="http://schemas.microsoft.com/office/drawing/2014/main" xmlns="" id="{DF9ED50E-BFB9-4E74-B99E-F54684C824E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68770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200025</xdr:colOff>
      <xdr:row>46</xdr:row>
      <xdr:rowOff>28575</xdr:rowOff>
    </xdr:from>
    <xdr:to>
      <xdr:col>2</xdr:col>
      <xdr:colOff>306705</xdr:colOff>
      <xdr:row>46</xdr:row>
      <xdr:rowOff>142875</xdr:rowOff>
    </xdr:to>
    <xdr:pic>
      <xdr:nvPicPr>
        <xdr:cNvPr id="53" name="Obrázek 52" descr="https://www.padlo.cz/uploads/kilometrazLegenda/1265098961PITI.jpg">
          <a:extLst>
            <a:ext uri="{FF2B5EF4-FFF2-40B4-BE49-F238E27FC236}">
              <a16:creationId xmlns:a16="http://schemas.microsoft.com/office/drawing/2014/main" xmlns="" id="{8C445A46-C727-428A-A308-B740E1F8DAC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0" y="766762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36195</xdr:colOff>
      <xdr:row>47</xdr:row>
      <xdr:rowOff>32385</xdr:rowOff>
    </xdr:from>
    <xdr:ext cx="121920" cy="114300"/>
    <xdr:pic>
      <xdr:nvPicPr>
        <xdr:cNvPr id="54" name="Obrázek 53" descr="https://www.padlo.cz/uploads/kilometrazLegenda/1265098921TABORISTE.jpg">
          <a:extLst>
            <a:ext uri="{FF2B5EF4-FFF2-40B4-BE49-F238E27FC236}">
              <a16:creationId xmlns:a16="http://schemas.microsoft.com/office/drawing/2014/main" xmlns="" id="{58B5A808-1285-4B03-85CE-641C38810F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69920" y="767143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200025</xdr:colOff>
      <xdr:row>47</xdr:row>
      <xdr:rowOff>28575</xdr:rowOff>
    </xdr:from>
    <xdr:ext cx="106680" cy="114300"/>
    <xdr:pic>
      <xdr:nvPicPr>
        <xdr:cNvPr id="55" name="Obrázek 54" descr="https://www.padlo.cz/uploads/kilometrazLegenda/1265098961PITI.jpg">
          <a:extLst>
            <a:ext uri="{FF2B5EF4-FFF2-40B4-BE49-F238E27FC236}">
              <a16:creationId xmlns:a16="http://schemas.microsoft.com/office/drawing/2014/main" xmlns="" id="{FF5CD5DC-E885-4C7C-89A3-81ED6240CF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0" y="766762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304800</xdr:colOff>
      <xdr:row>36</xdr:row>
      <xdr:rowOff>47625</xdr:rowOff>
    </xdr:from>
    <xdr:to>
      <xdr:col>2</xdr:col>
      <xdr:colOff>365760</xdr:colOff>
      <xdr:row>37</xdr:row>
      <xdr:rowOff>0</xdr:rowOff>
    </xdr:to>
    <xdr:pic>
      <xdr:nvPicPr>
        <xdr:cNvPr id="56" name="Obrázek 55" descr="https://www.padlo.cz/uploads/kilometrazLegenda/1265098775PRENOS.jpg">
          <a:extLst>
            <a:ext uri="{FF2B5EF4-FFF2-40B4-BE49-F238E27FC236}">
              <a16:creationId xmlns:a16="http://schemas.microsoft.com/office/drawing/2014/main" xmlns="" id="{107F2D42-7603-415B-952D-38173A113A3F}"/>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438525" y="6067425"/>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34</xdr:row>
      <xdr:rowOff>28575</xdr:rowOff>
    </xdr:from>
    <xdr:to>
      <xdr:col>2</xdr:col>
      <xdr:colOff>99060</xdr:colOff>
      <xdr:row>34</xdr:row>
      <xdr:rowOff>142875</xdr:rowOff>
    </xdr:to>
    <xdr:pic>
      <xdr:nvPicPr>
        <xdr:cNvPr id="57" name="Obrázek 56" descr="https://www.padlo.cz/uploads/kilometrazLegenda/1265098775PRENOS.jpg">
          <a:extLst>
            <a:ext uri="{FF2B5EF4-FFF2-40B4-BE49-F238E27FC236}">
              <a16:creationId xmlns:a16="http://schemas.microsoft.com/office/drawing/2014/main" xmlns="" id="{127A55D5-2C1B-4048-AE2F-2B845B31B19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71825" y="5724525"/>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xdr:colOff>
      <xdr:row>31</xdr:row>
      <xdr:rowOff>47625</xdr:rowOff>
    </xdr:from>
    <xdr:to>
      <xdr:col>2</xdr:col>
      <xdr:colOff>89535</xdr:colOff>
      <xdr:row>32</xdr:row>
      <xdr:rowOff>0</xdr:rowOff>
    </xdr:to>
    <xdr:pic>
      <xdr:nvPicPr>
        <xdr:cNvPr id="58" name="Obrázek 57" descr="https://www.padlo.cz/uploads/kilometrazLegenda/1265098775PRENOS.jpg">
          <a:extLst>
            <a:ext uri="{FF2B5EF4-FFF2-40B4-BE49-F238E27FC236}">
              <a16:creationId xmlns:a16="http://schemas.microsoft.com/office/drawing/2014/main" xmlns="" id="{C030BB35-F856-410A-AA11-BE63A12E2F87}"/>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62300" y="5257800"/>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476254</xdr:colOff>
      <xdr:row>31</xdr:row>
      <xdr:rowOff>66674</xdr:rowOff>
    </xdr:from>
    <xdr:to>
      <xdr:col>9</xdr:col>
      <xdr:colOff>647699</xdr:colOff>
      <xdr:row>36</xdr:row>
      <xdr:rowOff>85724</xdr:rowOff>
    </xdr:to>
    <xdr:sp macro="" textlink="">
      <xdr:nvSpPr>
        <xdr:cNvPr id="59" name="Šipka doprava se zářezem 3">
          <a:extLst>
            <a:ext uri="{FF2B5EF4-FFF2-40B4-BE49-F238E27FC236}">
              <a16:creationId xmlns:a16="http://schemas.microsoft.com/office/drawing/2014/main" xmlns="" id="{123B03B7-D473-4C20-ADA7-D6628978F41C}"/>
            </a:ext>
          </a:extLst>
        </xdr:cNvPr>
        <xdr:cNvSpPr/>
      </xdr:nvSpPr>
      <xdr:spPr>
        <a:xfrm rot="16200000" flipV="1">
          <a:off x="7510464" y="5605464"/>
          <a:ext cx="828675" cy="171445"/>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447673</xdr:colOff>
      <xdr:row>12</xdr:row>
      <xdr:rowOff>95250</xdr:rowOff>
    </xdr:from>
    <xdr:to>
      <xdr:col>9</xdr:col>
      <xdr:colOff>619124</xdr:colOff>
      <xdr:row>17</xdr:row>
      <xdr:rowOff>76199</xdr:rowOff>
    </xdr:to>
    <xdr:sp macro="" textlink="">
      <xdr:nvSpPr>
        <xdr:cNvPr id="60" name="Šipka doprava se zářezem 1">
          <a:extLst>
            <a:ext uri="{FF2B5EF4-FFF2-40B4-BE49-F238E27FC236}">
              <a16:creationId xmlns:a16="http://schemas.microsoft.com/office/drawing/2014/main" xmlns="" id="{D8CB29BC-CDEA-4A6D-BE98-88F0AAD4653F}"/>
            </a:ext>
          </a:extLst>
        </xdr:cNvPr>
        <xdr:cNvSpPr/>
      </xdr:nvSpPr>
      <xdr:spPr>
        <a:xfrm rot="16200000" flipV="1">
          <a:off x="7319962" y="2481261"/>
          <a:ext cx="790574" cy="171451"/>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2</xdr:col>
      <xdr:colOff>342900</xdr:colOff>
      <xdr:row>41</xdr:row>
      <xdr:rowOff>47625</xdr:rowOff>
    </xdr:from>
    <xdr:to>
      <xdr:col>2</xdr:col>
      <xdr:colOff>480060</xdr:colOff>
      <xdr:row>41</xdr:row>
      <xdr:rowOff>161925</xdr:rowOff>
    </xdr:to>
    <xdr:pic>
      <xdr:nvPicPr>
        <xdr:cNvPr id="61" name="Obrázek 60" descr="https://www.padlo.cz/uploads/kilometrazLegenda/1265099093JIDLO.jpg">
          <a:extLst>
            <a:ext uri="{FF2B5EF4-FFF2-40B4-BE49-F238E27FC236}">
              <a16:creationId xmlns:a16="http://schemas.microsoft.com/office/drawing/2014/main" xmlns="" id="{362F3CA9-489C-40FC-BD49-4212983D430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476625" y="68770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133351</xdr:colOff>
      <xdr:row>27</xdr:row>
      <xdr:rowOff>109421</xdr:rowOff>
    </xdr:from>
    <xdr:to>
      <xdr:col>14</xdr:col>
      <xdr:colOff>276225</xdr:colOff>
      <xdr:row>48</xdr:row>
      <xdr:rowOff>0</xdr:rowOff>
    </xdr:to>
    <xdr:pic>
      <xdr:nvPicPr>
        <xdr:cNvPr id="10" name="Obrázek 9">
          <a:extLst>
            <a:ext uri="{FF2B5EF4-FFF2-40B4-BE49-F238E27FC236}">
              <a16:creationId xmlns:a16="http://schemas.microsoft.com/office/drawing/2014/main" xmlns="" id="{7E065D90-D4D7-35A8-9D8A-E38F9A64BE6A}"/>
            </a:ext>
          </a:extLst>
        </xdr:cNvPr>
        <xdr:cNvPicPr>
          <a:picLocks noChangeAspect="1"/>
        </xdr:cNvPicPr>
      </xdr:nvPicPr>
      <xdr:blipFill>
        <a:blip xmlns:r="http://schemas.openxmlformats.org/officeDocument/2006/relationships" r:embed="rId8"/>
        <a:stretch>
          <a:fillRect/>
        </a:stretch>
      </xdr:blipFill>
      <xdr:spPr>
        <a:xfrm>
          <a:off x="9915526" y="4671896"/>
          <a:ext cx="1971674" cy="3462454"/>
        </a:xfrm>
        <a:prstGeom prst="rect">
          <a:avLst/>
        </a:prstGeom>
      </xdr:spPr>
    </xdr:pic>
    <xdr:clientData/>
  </xdr:twoCellAnchor>
  <xdr:twoCellAnchor editAs="oneCell">
    <xdr:from>
      <xdr:col>11</xdr:col>
      <xdr:colOff>76200</xdr:colOff>
      <xdr:row>10</xdr:row>
      <xdr:rowOff>160161</xdr:rowOff>
    </xdr:from>
    <xdr:to>
      <xdr:col>13</xdr:col>
      <xdr:colOff>38099</xdr:colOff>
      <xdr:row>19</xdr:row>
      <xdr:rowOff>95250</xdr:rowOff>
    </xdr:to>
    <xdr:pic>
      <xdr:nvPicPr>
        <xdr:cNvPr id="28" name="Obrázek 27">
          <a:extLst>
            <a:ext uri="{FF2B5EF4-FFF2-40B4-BE49-F238E27FC236}">
              <a16:creationId xmlns:a16="http://schemas.microsoft.com/office/drawing/2014/main" xmlns="" id="{462365EA-9FC0-AB63-BB7B-1524EEE68389}"/>
            </a:ext>
          </a:extLst>
        </xdr:cNvPr>
        <xdr:cNvPicPr>
          <a:picLocks noChangeAspect="1"/>
        </xdr:cNvPicPr>
      </xdr:nvPicPr>
      <xdr:blipFill>
        <a:blip xmlns:r="http://schemas.openxmlformats.org/officeDocument/2006/relationships" r:embed="rId9"/>
        <a:stretch>
          <a:fillRect/>
        </a:stretch>
      </xdr:blipFill>
      <xdr:spPr>
        <a:xfrm>
          <a:off x="9858375" y="1903236"/>
          <a:ext cx="1181099" cy="1401939"/>
        </a:xfrm>
        <a:prstGeom prst="rect">
          <a:avLst/>
        </a:prstGeom>
      </xdr:spPr>
    </xdr:pic>
    <xdr:clientData/>
  </xdr:twoCellAnchor>
  <xdr:oneCellAnchor>
    <xdr:from>
      <xdr:col>2</xdr:col>
      <xdr:colOff>36195</xdr:colOff>
      <xdr:row>51</xdr:row>
      <xdr:rowOff>32385</xdr:rowOff>
    </xdr:from>
    <xdr:ext cx="121920" cy="114300"/>
    <xdr:pic>
      <xdr:nvPicPr>
        <xdr:cNvPr id="31" name="Obrázek 30" descr="https://www.padlo.cz/uploads/kilometrazLegenda/1265098921TABORISTE.jpg">
          <a:extLst>
            <a:ext uri="{FF2B5EF4-FFF2-40B4-BE49-F238E27FC236}">
              <a16:creationId xmlns:a16="http://schemas.microsoft.com/office/drawing/2014/main" xmlns="" id="{F517253D-FE43-4185-968E-DC72D564E1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69920" y="799528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200025</xdr:colOff>
      <xdr:row>51</xdr:row>
      <xdr:rowOff>28575</xdr:rowOff>
    </xdr:from>
    <xdr:ext cx="106680" cy="114300"/>
    <xdr:pic>
      <xdr:nvPicPr>
        <xdr:cNvPr id="34" name="Obrázek 33" descr="https://www.padlo.cz/uploads/kilometrazLegenda/1265098961PITI.jpg">
          <a:extLst>
            <a:ext uri="{FF2B5EF4-FFF2-40B4-BE49-F238E27FC236}">
              <a16:creationId xmlns:a16="http://schemas.microsoft.com/office/drawing/2014/main" xmlns="" id="{0361337C-68C0-4C83-8E96-32CB70741F9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33750" y="799147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52</xdr:row>
      <xdr:rowOff>38100</xdr:rowOff>
    </xdr:from>
    <xdr:ext cx="137160" cy="114300"/>
    <xdr:pic>
      <xdr:nvPicPr>
        <xdr:cNvPr id="35" name="Obrázek 34" descr="https://www.padlo.cz/uploads/kilometrazLegenda/1265986867MOST_S.jpg">
          <a:extLst>
            <a:ext uri="{FF2B5EF4-FFF2-40B4-BE49-F238E27FC236}">
              <a16:creationId xmlns:a16="http://schemas.microsoft.com/office/drawing/2014/main" xmlns="" id="{36AAB251-64DA-41BC-A1E4-3F06D3DE1B9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181350" y="75152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36195</xdr:colOff>
      <xdr:row>55</xdr:row>
      <xdr:rowOff>32385</xdr:rowOff>
    </xdr:from>
    <xdr:ext cx="121920" cy="114300"/>
    <xdr:pic>
      <xdr:nvPicPr>
        <xdr:cNvPr id="37" name="Obrázek 36" descr="https://www.padlo.cz/uploads/kilometrazLegenda/1265098921TABORISTE.jpg">
          <a:extLst>
            <a:ext uri="{FF2B5EF4-FFF2-40B4-BE49-F238E27FC236}">
              <a16:creationId xmlns:a16="http://schemas.microsoft.com/office/drawing/2014/main" xmlns="" id="{1B7078FB-52AE-4A6E-A6BE-373E9CDD7D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0895" y="767143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200025</xdr:colOff>
      <xdr:row>55</xdr:row>
      <xdr:rowOff>28575</xdr:rowOff>
    </xdr:from>
    <xdr:ext cx="106680" cy="114300"/>
    <xdr:pic>
      <xdr:nvPicPr>
        <xdr:cNvPr id="38" name="Obrázek 37" descr="https://www.padlo.cz/uploads/kilometrazLegenda/1265098961PITI.jpg">
          <a:extLst>
            <a:ext uri="{FF2B5EF4-FFF2-40B4-BE49-F238E27FC236}">
              <a16:creationId xmlns:a16="http://schemas.microsoft.com/office/drawing/2014/main" xmlns="" id="{110A0088-1700-4D80-A0FD-FEA422C5C4D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4725" y="766762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57</xdr:row>
      <xdr:rowOff>38100</xdr:rowOff>
    </xdr:from>
    <xdr:ext cx="137160" cy="114300"/>
    <xdr:pic>
      <xdr:nvPicPr>
        <xdr:cNvPr id="39" name="Obrázek 38" descr="https://www.padlo.cz/uploads/kilometrazLegenda/1265986867MOST_S.jpg">
          <a:extLst>
            <a:ext uri="{FF2B5EF4-FFF2-40B4-BE49-F238E27FC236}">
              <a16:creationId xmlns:a16="http://schemas.microsoft.com/office/drawing/2014/main" xmlns="" id="{74434607-CA51-444A-9236-401E5221898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87249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58</xdr:row>
      <xdr:rowOff>38100</xdr:rowOff>
    </xdr:from>
    <xdr:ext cx="137160" cy="114300"/>
    <xdr:pic>
      <xdr:nvPicPr>
        <xdr:cNvPr id="40" name="Obrázek 39" descr="https://www.padlo.cz/uploads/kilometrazLegenda/1265986867MOST_S.jpg">
          <a:extLst>
            <a:ext uri="{FF2B5EF4-FFF2-40B4-BE49-F238E27FC236}">
              <a16:creationId xmlns:a16="http://schemas.microsoft.com/office/drawing/2014/main" xmlns="" id="{5E1A2D66-78A3-437E-B086-042ED65351D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96964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38100</xdr:colOff>
      <xdr:row>54</xdr:row>
      <xdr:rowOff>28575</xdr:rowOff>
    </xdr:from>
    <xdr:ext cx="106680" cy="114300"/>
    <xdr:pic>
      <xdr:nvPicPr>
        <xdr:cNvPr id="50" name="Obrázek 49" descr="https://www.padlo.cz/uploads/kilometrazLegenda/1265098961PITI.jpg">
          <a:extLst>
            <a:ext uri="{FF2B5EF4-FFF2-40B4-BE49-F238E27FC236}">
              <a16:creationId xmlns:a16="http://schemas.microsoft.com/office/drawing/2014/main" xmlns="" id="{F20843E9-789A-441F-83C2-7902C036399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92011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59</xdr:row>
      <xdr:rowOff>47625</xdr:rowOff>
    </xdr:from>
    <xdr:ext cx="106680" cy="114300"/>
    <xdr:pic>
      <xdr:nvPicPr>
        <xdr:cNvPr id="62" name="Obrázek 61" descr="https://www.padlo.cz/uploads/kilometrazLegenda/1265098961PITI.jpg">
          <a:extLst>
            <a:ext uri="{FF2B5EF4-FFF2-40B4-BE49-F238E27FC236}">
              <a16:creationId xmlns:a16="http://schemas.microsoft.com/office/drawing/2014/main" xmlns="" id="{B4021344-8412-4CED-A07D-A9506AAA8A1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2325" y="1002982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38100</xdr:colOff>
      <xdr:row>56</xdr:row>
      <xdr:rowOff>19050</xdr:rowOff>
    </xdr:from>
    <xdr:ext cx="106680" cy="114300"/>
    <xdr:pic>
      <xdr:nvPicPr>
        <xdr:cNvPr id="63" name="Obrázek 62" descr="https://www.padlo.cz/uploads/kilometrazLegenda/1265098961PITI.jpg">
          <a:extLst>
            <a:ext uri="{FF2B5EF4-FFF2-40B4-BE49-F238E27FC236}">
              <a16:creationId xmlns:a16="http://schemas.microsoft.com/office/drawing/2014/main" xmlns="" id="{136D6026-E4D3-49DA-A6AF-EB8DE6FFB8B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951547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18</xdr:col>
      <xdr:colOff>104774</xdr:colOff>
      <xdr:row>49</xdr:row>
      <xdr:rowOff>95250</xdr:rowOff>
    </xdr:from>
    <xdr:to>
      <xdr:col>20</xdr:col>
      <xdr:colOff>76199</xdr:colOff>
      <xdr:row>62</xdr:row>
      <xdr:rowOff>57317</xdr:rowOff>
    </xdr:to>
    <xdr:pic>
      <xdr:nvPicPr>
        <xdr:cNvPr id="64" name="Obrázek 63">
          <a:extLst>
            <a:ext uri="{FF2B5EF4-FFF2-40B4-BE49-F238E27FC236}">
              <a16:creationId xmlns:a16="http://schemas.microsoft.com/office/drawing/2014/main" xmlns="" id="{54AB2C08-5AD1-9C4B-95FC-6D3FCACF3AB4}"/>
            </a:ext>
          </a:extLst>
        </xdr:cNvPr>
        <xdr:cNvPicPr>
          <a:picLocks noChangeAspect="1"/>
        </xdr:cNvPicPr>
      </xdr:nvPicPr>
      <xdr:blipFill>
        <a:blip xmlns:r="http://schemas.openxmlformats.org/officeDocument/2006/relationships" r:embed="rId10"/>
        <a:stretch>
          <a:fillRect/>
        </a:stretch>
      </xdr:blipFill>
      <xdr:spPr>
        <a:xfrm>
          <a:off x="13944599" y="8401050"/>
          <a:ext cx="1190625" cy="2295692"/>
        </a:xfrm>
        <a:prstGeom prst="rect">
          <a:avLst/>
        </a:prstGeom>
      </xdr:spPr>
    </xdr:pic>
    <xdr:clientData/>
  </xdr:twoCellAnchor>
  <xdr:twoCellAnchor editAs="oneCell">
    <xdr:from>
      <xdr:col>13</xdr:col>
      <xdr:colOff>142874</xdr:colOff>
      <xdr:row>50</xdr:row>
      <xdr:rowOff>9524</xdr:rowOff>
    </xdr:from>
    <xdr:to>
      <xdr:col>14</xdr:col>
      <xdr:colOff>742949</xdr:colOff>
      <xdr:row>62</xdr:row>
      <xdr:rowOff>9758</xdr:rowOff>
    </xdr:to>
    <xdr:pic>
      <xdr:nvPicPr>
        <xdr:cNvPr id="67" name="Obrázek 66">
          <a:extLst>
            <a:ext uri="{FF2B5EF4-FFF2-40B4-BE49-F238E27FC236}">
              <a16:creationId xmlns:a16="http://schemas.microsoft.com/office/drawing/2014/main" xmlns="" id="{35DD66F5-46B6-45E0-8ACB-50032C2C658A}"/>
            </a:ext>
          </a:extLst>
        </xdr:cNvPr>
        <xdr:cNvPicPr>
          <a:picLocks noChangeAspect="1"/>
        </xdr:cNvPicPr>
      </xdr:nvPicPr>
      <xdr:blipFill>
        <a:blip xmlns:r="http://schemas.openxmlformats.org/officeDocument/2006/relationships" r:embed="rId8"/>
        <a:stretch>
          <a:fillRect/>
        </a:stretch>
      </xdr:blipFill>
      <xdr:spPr>
        <a:xfrm>
          <a:off x="11144249" y="8524874"/>
          <a:ext cx="1209675" cy="2124309"/>
        </a:xfrm>
        <a:prstGeom prst="rect">
          <a:avLst/>
        </a:prstGeom>
      </xdr:spPr>
    </xdr:pic>
    <xdr:clientData/>
  </xdr:twoCellAnchor>
  <xdr:twoCellAnchor>
    <xdr:from>
      <xdr:col>16</xdr:col>
      <xdr:colOff>419103</xdr:colOff>
      <xdr:row>53</xdr:row>
      <xdr:rowOff>38099</xdr:rowOff>
    </xdr:from>
    <xdr:to>
      <xdr:col>16</xdr:col>
      <xdr:colOff>542924</xdr:colOff>
      <xdr:row>54</xdr:row>
      <xdr:rowOff>47624</xdr:rowOff>
    </xdr:to>
    <xdr:sp macro="" textlink="">
      <xdr:nvSpPr>
        <xdr:cNvPr id="68" name="Šipka doprava se zářezem 3">
          <a:extLst>
            <a:ext uri="{FF2B5EF4-FFF2-40B4-BE49-F238E27FC236}">
              <a16:creationId xmlns:a16="http://schemas.microsoft.com/office/drawing/2014/main" xmlns="" id="{8703FC86-06DA-4203-9A91-A29169AFF6EC}"/>
            </a:ext>
          </a:extLst>
        </xdr:cNvPr>
        <xdr:cNvSpPr/>
      </xdr:nvSpPr>
      <xdr:spPr>
        <a:xfrm rot="16200000" flipV="1">
          <a:off x="13382626" y="9153526"/>
          <a:ext cx="333375" cy="123821"/>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16</xdr:col>
      <xdr:colOff>457200</xdr:colOff>
      <xdr:row>57</xdr:row>
      <xdr:rowOff>161924</xdr:rowOff>
    </xdr:from>
    <xdr:to>
      <xdr:col>16</xdr:col>
      <xdr:colOff>590550</xdr:colOff>
      <xdr:row>58</xdr:row>
      <xdr:rowOff>152398</xdr:rowOff>
    </xdr:to>
    <xdr:sp macro="" textlink="">
      <xdr:nvSpPr>
        <xdr:cNvPr id="69" name="Šipka doprava se zářezem 3">
          <a:extLst>
            <a:ext uri="{FF2B5EF4-FFF2-40B4-BE49-F238E27FC236}">
              <a16:creationId xmlns:a16="http://schemas.microsoft.com/office/drawing/2014/main" xmlns="" id="{4760597F-790C-43C0-A033-15FE572CD638}"/>
            </a:ext>
          </a:extLst>
        </xdr:cNvPr>
        <xdr:cNvSpPr/>
      </xdr:nvSpPr>
      <xdr:spPr>
        <a:xfrm rot="16200000" flipV="1">
          <a:off x="13515975" y="9991724"/>
          <a:ext cx="152399" cy="133350"/>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11</xdr:col>
      <xdr:colOff>114300</xdr:colOff>
      <xdr:row>51</xdr:row>
      <xdr:rowOff>0</xdr:rowOff>
    </xdr:from>
    <xdr:to>
      <xdr:col>13</xdr:col>
      <xdr:colOff>76199</xdr:colOff>
      <xdr:row>58</xdr:row>
      <xdr:rowOff>106539</xdr:rowOff>
    </xdr:to>
    <xdr:pic>
      <xdr:nvPicPr>
        <xdr:cNvPr id="72" name="Obrázek 71">
          <a:extLst>
            <a:ext uri="{FF2B5EF4-FFF2-40B4-BE49-F238E27FC236}">
              <a16:creationId xmlns:a16="http://schemas.microsoft.com/office/drawing/2014/main" xmlns="" id="{BB8B7D64-0CAB-4ECC-9099-4DDD65A77F56}"/>
            </a:ext>
          </a:extLst>
        </xdr:cNvPr>
        <xdr:cNvPicPr>
          <a:picLocks noChangeAspect="1"/>
        </xdr:cNvPicPr>
      </xdr:nvPicPr>
      <xdr:blipFill>
        <a:blip xmlns:r="http://schemas.openxmlformats.org/officeDocument/2006/relationships" r:embed="rId9"/>
        <a:stretch>
          <a:fillRect/>
        </a:stretch>
      </xdr:blipFill>
      <xdr:spPr>
        <a:xfrm>
          <a:off x="9896475" y="8686800"/>
          <a:ext cx="1181099" cy="1401939"/>
        </a:xfrm>
        <a:prstGeom prst="rect">
          <a:avLst/>
        </a:prstGeom>
      </xdr:spPr>
    </xdr:pic>
    <xdr:clientData/>
  </xdr:twoCellAnchor>
  <xdr:twoCellAnchor>
    <xdr:from>
      <xdr:col>9</xdr:col>
      <xdr:colOff>180975</xdr:colOff>
      <xdr:row>58</xdr:row>
      <xdr:rowOff>76199</xdr:rowOff>
    </xdr:from>
    <xdr:to>
      <xdr:col>9</xdr:col>
      <xdr:colOff>342900</xdr:colOff>
      <xdr:row>59</xdr:row>
      <xdr:rowOff>66673</xdr:rowOff>
    </xdr:to>
    <xdr:sp macro="" textlink="">
      <xdr:nvSpPr>
        <xdr:cNvPr id="73" name="Šipka doprava se zářezem 3">
          <a:extLst>
            <a:ext uri="{FF2B5EF4-FFF2-40B4-BE49-F238E27FC236}">
              <a16:creationId xmlns:a16="http://schemas.microsoft.com/office/drawing/2014/main" xmlns="" id="{F877FB74-5E58-47A4-9047-45B4FB551355}"/>
            </a:ext>
          </a:extLst>
        </xdr:cNvPr>
        <xdr:cNvSpPr/>
      </xdr:nvSpPr>
      <xdr:spPr>
        <a:xfrm rot="16200000" flipV="1">
          <a:off x="7548563" y="10053636"/>
          <a:ext cx="152399" cy="161925"/>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161925</xdr:colOff>
      <xdr:row>56</xdr:row>
      <xdr:rowOff>76199</xdr:rowOff>
    </xdr:from>
    <xdr:to>
      <xdr:col>9</xdr:col>
      <xdr:colOff>323850</xdr:colOff>
      <xdr:row>57</xdr:row>
      <xdr:rowOff>66673</xdr:rowOff>
    </xdr:to>
    <xdr:sp macro="" textlink="">
      <xdr:nvSpPr>
        <xdr:cNvPr id="74" name="Šipka doprava se zářezem 3">
          <a:extLst>
            <a:ext uri="{FF2B5EF4-FFF2-40B4-BE49-F238E27FC236}">
              <a16:creationId xmlns:a16="http://schemas.microsoft.com/office/drawing/2014/main" xmlns="" id="{309B12C7-168D-4AFF-8AC5-D7EA11B55EFF}"/>
            </a:ext>
          </a:extLst>
        </xdr:cNvPr>
        <xdr:cNvSpPr/>
      </xdr:nvSpPr>
      <xdr:spPr>
        <a:xfrm rot="16200000" flipV="1">
          <a:off x="7529513" y="9729786"/>
          <a:ext cx="152399" cy="161925"/>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171450</xdr:colOff>
      <xdr:row>53</xdr:row>
      <xdr:rowOff>276224</xdr:rowOff>
    </xdr:from>
    <xdr:to>
      <xdr:col>9</xdr:col>
      <xdr:colOff>333375</xdr:colOff>
      <xdr:row>54</xdr:row>
      <xdr:rowOff>104773</xdr:rowOff>
    </xdr:to>
    <xdr:sp macro="" textlink="">
      <xdr:nvSpPr>
        <xdr:cNvPr id="75" name="Šipka doprava se zářezem 3">
          <a:extLst>
            <a:ext uri="{FF2B5EF4-FFF2-40B4-BE49-F238E27FC236}">
              <a16:creationId xmlns:a16="http://schemas.microsoft.com/office/drawing/2014/main" xmlns="" id="{BF1D0FD3-3FA1-4F99-BEA2-7A177F54428F}"/>
            </a:ext>
          </a:extLst>
        </xdr:cNvPr>
        <xdr:cNvSpPr/>
      </xdr:nvSpPr>
      <xdr:spPr>
        <a:xfrm rot="16200000" flipV="1">
          <a:off x="7539038" y="9282111"/>
          <a:ext cx="152399" cy="161925"/>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13</xdr:col>
      <xdr:colOff>161926</xdr:colOff>
      <xdr:row>11</xdr:row>
      <xdr:rowOff>0</xdr:rowOff>
    </xdr:from>
    <xdr:to>
      <xdr:col>17</xdr:col>
      <xdr:colOff>602297</xdr:colOff>
      <xdr:row>25</xdr:row>
      <xdr:rowOff>57150</xdr:rowOff>
    </xdr:to>
    <xdr:pic>
      <xdr:nvPicPr>
        <xdr:cNvPr id="14" name="Obrázek 13">
          <a:extLst>
            <a:ext uri="{FF2B5EF4-FFF2-40B4-BE49-F238E27FC236}">
              <a16:creationId xmlns:a16="http://schemas.microsoft.com/office/drawing/2014/main" xmlns="" id="{6FA14A3D-06A2-0D65-283A-D5775A1257FD}"/>
            </a:ext>
          </a:extLst>
        </xdr:cNvPr>
        <xdr:cNvPicPr>
          <a:picLocks noChangeAspect="1"/>
        </xdr:cNvPicPr>
      </xdr:nvPicPr>
      <xdr:blipFill>
        <a:blip xmlns:r="http://schemas.openxmlformats.org/officeDocument/2006/relationships" r:embed="rId11"/>
        <a:stretch>
          <a:fillRect/>
        </a:stretch>
      </xdr:blipFill>
      <xdr:spPr>
        <a:xfrm>
          <a:off x="11163301" y="1914525"/>
          <a:ext cx="3154996" cy="2324100"/>
        </a:xfrm>
        <a:prstGeom prst="rect">
          <a:avLst/>
        </a:prstGeom>
      </xdr:spPr>
    </xdr:pic>
    <xdr:clientData/>
  </xdr:twoCellAnchor>
  <xdr:twoCellAnchor editAs="oneCell">
    <xdr:from>
      <xdr:col>2</xdr:col>
      <xdr:colOff>180975</xdr:colOff>
      <xdr:row>11</xdr:row>
      <xdr:rowOff>17145</xdr:rowOff>
    </xdr:from>
    <xdr:to>
      <xdr:col>2</xdr:col>
      <xdr:colOff>287655</xdr:colOff>
      <xdr:row>11</xdr:row>
      <xdr:rowOff>131445</xdr:rowOff>
    </xdr:to>
    <xdr:pic>
      <xdr:nvPicPr>
        <xdr:cNvPr id="36" name="Obrázek 35" descr="https://www.padlo.cz/uploads/kilometrazLegenda/1265098961PITI.jpg">
          <a:extLst>
            <a:ext uri="{FF2B5EF4-FFF2-40B4-BE49-F238E27FC236}">
              <a16:creationId xmlns:a16="http://schemas.microsoft.com/office/drawing/2014/main" xmlns="" id="{ED750D60-F664-4EBB-A8D2-64D50BAC222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5675" y="193167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514351</xdr:colOff>
      <xdr:row>28</xdr:row>
      <xdr:rowOff>19050</xdr:rowOff>
    </xdr:from>
    <xdr:to>
      <xdr:col>18</xdr:col>
      <xdr:colOff>11747</xdr:colOff>
      <xdr:row>41</xdr:row>
      <xdr:rowOff>238125</xdr:rowOff>
    </xdr:to>
    <xdr:pic>
      <xdr:nvPicPr>
        <xdr:cNvPr id="65" name="Obrázek 64">
          <a:extLst>
            <a:ext uri="{FF2B5EF4-FFF2-40B4-BE49-F238E27FC236}">
              <a16:creationId xmlns:a16="http://schemas.microsoft.com/office/drawing/2014/main" xmlns="" id="{A4018680-C3BD-42BB-8540-A429CA153E89}"/>
            </a:ext>
          </a:extLst>
        </xdr:cNvPr>
        <xdr:cNvPicPr>
          <a:picLocks noChangeAspect="1"/>
        </xdr:cNvPicPr>
      </xdr:nvPicPr>
      <xdr:blipFill>
        <a:blip xmlns:r="http://schemas.openxmlformats.org/officeDocument/2006/relationships" r:embed="rId11"/>
        <a:stretch>
          <a:fillRect/>
        </a:stretch>
      </xdr:blipFill>
      <xdr:spPr>
        <a:xfrm>
          <a:off x="12125326" y="4743450"/>
          <a:ext cx="3154996" cy="2324100"/>
        </a:xfrm>
        <a:prstGeom prst="rect">
          <a:avLst/>
        </a:prstGeom>
      </xdr:spPr>
    </xdr:pic>
    <xdr:clientData/>
  </xdr:twoCellAnchor>
  <xdr:twoCellAnchor>
    <xdr:from>
      <xdr:col>15</xdr:col>
      <xdr:colOff>409578</xdr:colOff>
      <xdr:row>53</xdr:row>
      <xdr:rowOff>47624</xdr:rowOff>
    </xdr:from>
    <xdr:to>
      <xdr:col>15</xdr:col>
      <xdr:colOff>552449</xdr:colOff>
      <xdr:row>54</xdr:row>
      <xdr:rowOff>57149</xdr:rowOff>
    </xdr:to>
    <xdr:sp macro="" textlink="">
      <xdr:nvSpPr>
        <xdr:cNvPr id="66" name="Šipka doprava se zářezem 3">
          <a:extLst>
            <a:ext uri="{FF2B5EF4-FFF2-40B4-BE49-F238E27FC236}">
              <a16:creationId xmlns:a16="http://schemas.microsoft.com/office/drawing/2014/main" xmlns="" id="{97797C0C-2B87-4618-B7C1-FD1EF558EA38}"/>
            </a:ext>
          </a:extLst>
        </xdr:cNvPr>
        <xdr:cNvSpPr/>
      </xdr:nvSpPr>
      <xdr:spPr>
        <a:xfrm rot="16200000" flipV="1">
          <a:off x="12715876" y="9153526"/>
          <a:ext cx="333375" cy="142871"/>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15</xdr:col>
      <xdr:colOff>409575</xdr:colOff>
      <xdr:row>57</xdr:row>
      <xdr:rowOff>161924</xdr:rowOff>
    </xdr:from>
    <xdr:to>
      <xdr:col>15</xdr:col>
      <xdr:colOff>561975</xdr:colOff>
      <xdr:row>58</xdr:row>
      <xdr:rowOff>152398</xdr:rowOff>
    </xdr:to>
    <xdr:sp macro="" textlink="">
      <xdr:nvSpPr>
        <xdr:cNvPr id="70" name="Šipka doprava se zářezem 3">
          <a:extLst>
            <a:ext uri="{FF2B5EF4-FFF2-40B4-BE49-F238E27FC236}">
              <a16:creationId xmlns:a16="http://schemas.microsoft.com/office/drawing/2014/main" xmlns="" id="{AFFCD03F-530E-48ED-B469-09F523538A93}"/>
            </a:ext>
          </a:extLst>
        </xdr:cNvPr>
        <xdr:cNvSpPr/>
      </xdr:nvSpPr>
      <xdr:spPr>
        <a:xfrm rot="16200000" flipV="1">
          <a:off x="12811125" y="9982199"/>
          <a:ext cx="152399" cy="152400"/>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518158</xdr:colOff>
      <xdr:row>21</xdr:row>
      <xdr:rowOff>114300</xdr:rowOff>
    </xdr:from>
    <xdr:to>
      <xdr:col>9</xdr:col>
      <xdr:colOff>670560</xdr:colOff>
      <xdr:row>24</xdr:row>
      <xdr:rowOff>51436</xdr:rowOff>
    </xdr:to>
    <xdr:sp macro="" textlink="">
      <xdr:nvSpPr>
        <xdr:cNvPr id="2" name="Šipka doprava se zářezem 1">
          <a:extLst>
            <a:ext uri="{FF2B5EF4-FFF2-40B4-BE49-F238E27FC236}">
              <a16:creationId xmlns:a16="http://schemas.microsoft.com/office/drawing/2014/main" xmlns="" id="{F94B8F7F-F2B4-4612-8FB1-A3126CBFC4E3}"/>
            </a:ext>
          </a:extLst>
        </xdr:cNvPr>
        <xdr:cNvSpPr/>
      </xdr:nvSpPr>
      <xdr:spPr>
        <a:xfrm rot="16200000" flipV="1">
          <a:off x="7929561" y="3972877"/>
          <a:ext cx="462916" cy="15240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2</xdr:col>
      <xdr:colOff>26670</xdr:colOff>
      <xdr:row>25</xdr:row>
      <xdr:rowOff>26670</xdr:rowOff>
    </xdr:from>
    <xdr:to>
      <xdr:col>2</xdr:col>
      <xdr:colOff>148590</xdr:colOff>
      <xdr:row>25</xdr:row>
      <xdr:rowOff>140970</xdr:rowOff>
    </xdr:to>
    <xdr:pic>
      <xdr:nvPicPr>
        <xdr:cNvPr id="4" name="Obrázek 3" descr="https://www.padlo.cz/uploads/kilometrazLegenda/1265098921TABORISTE.jpg">
          <a:extLst>
            <a:ext uri="{FF2B5EF4-FFF2-40B4-BE49-F238E27FC236}">
              <a16:creationId xmlns:a16="http://schemas.microsoft.com/office/drawing/2014/main" xmlns="" id="{37124440-6BF0-44C4-B3F9-67468B91A6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1370" y="420814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180975</xdr:colOff>
      <xdr:row>25</xdr:row>
      <xdr:rowOff>36195</xdr:rowOff>
    </xdr:from>
    <xdr:to>
      <xdr:col>2</xdr:col>
      <xdr:colOff>287655</xdr:colOff>
      <xdr:row>25</xdr:row>
      <xdr:rowOff>150495</xdr:rowOff>
    </xdr:to>
    <xdr:pic>
      <xdr:nvPicPr>
        <xdr:cNvPr id="5" name="Obrázek 4" descr="https://www.padlo.cz/uploads/kilometrazLegenda/1265098961PITI.jpg">
          <a:extLst>
            <a:ext uri="{FF2B5EF4-FFF2-40B4-BE49-F238E27FC236}">
              <a16:creationId xmlns:a16="http://schemas.microsoft.com/office/drawing/2014/main" xmlns="" id="{75DCCDA8-ADE0-4426-871A-2F0DD12971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5675" y="421767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36195</xdr:colOff>
      <xdr:row>22</xdr:row>
      <xdr:rowOff>38100</xdr:rowOff>
    </xdr:from>
    <xdr:to>
      <xdr:col>2</xdr:col>
      <xdr:colOff>142875</xdr:colOff>
      <xdr:row>22</xdr:row>
      <xdr:rowOff>152400</xdr:rowOff>
    </xdr:to>
    <xdr:pic>
      <xdr:nvPicPr>
        <xdr:cNvPr id="6" name="Obrázek 5" descr="https://www.padlo.cz/uploads/kilometrazLegenda/1265098961PITI.jpg">
          <a:extLst>
            <a:ext uri="{FF2B5EF4-FFF2-40B4-BE49-F238E27FC236}">
              <a16:creationId xmlns:a16="http://schemas.microsoft.com/office/drawing/2014/main" xmlns="" id="{2BED589C-4544-4CBF-BAE1-F6BF799799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0895" y="37338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13</xdr:row>
      <xdr:rowOff>17145</xdr:rowOff>
    </xdr:from>
    <xdr:to>
      <xdr:col>2</xdr:col>
      <xdr:colOff>175260</xdr:colOff>
      <xdr:row>13</xdr:row>
      <xdr:rowOff>131445</xdr:rowOff>
    </xdr:to>
    <xdr:pic>
      <xdr:nvPicPr>
        <xdr:cNvPr id="7" name="Obrázek 6" descr="https://www.padlo.cz/uploads/kilometrazLegenda/1265986867MOST_S.jpg">
          <a:extLst>
            <a:ext uri="{FF2B5EF4-FFF2-40B4-BE49-F238E27FC236}">
              <a16:creationId xmlns:a16="http://schemas.microsoft.com/office/drawing/2014/main" xmlns="" id="{D2DB1130-6A82-4CE3-BE9E-501D6D481B1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52800" y="225552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26670</xdr:colOff>
      <xdr:row>28</xdr:row>
      <xdr:rowOff>32385</xdr:rowOff>
    </xdr:from>
    <xdr:to>
      <xdr:col>2</xdr:col>
      <xdr:colOff>148590</xdr:colOff>
      <xdr:row>28</xdr:row>
      <xdr:rowOff>146685</xdr:rowOff>
    </xdr:to>
    <xdr:pic>
      <xdr:nvPicPr>
        <xdr:cNvPr id="8" name="Obrázek 7" descr="https://www.padlo.cz/uploads/kilometrazLegenda/1265098921TABORISTE.jpg">
          <a:extLst>
            <a:ext uri="{FF2B5EF4-FFF2-40B4-BE49-F238E27FC236}">
              <a16:creationId xmlns:a16="http://schemas.microsoft.com/office/drawing/2014/main" xmlns="" id="{A5BB4E20-AB20-4661-9536-16B9C5D93C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1370" y="459486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160020</xdr:colOff>
      <xdr:row>28</xdr:row>
      <xdr:rowOff>47625</xdr:rowOff>
    </xdr:from>
    <xdr:to>
      <xdr:col>2</xdr:col>
      <xdr:colOff>266700</xdr:colOff>
      <xdr:row>29</xdr:row>
      <xdr:rowOff>0</xdr:rowOff>
    </xdr:to>
    <xdr:pic>
      <xdr:nvPicPr>
        <xdr:cNvPr id="9" name="Obrázek 8" descr="https://www.padlo.cz/uploads/kilometrazLegenda/1265098961PITI.jpg">
          <a:extLst>
            <a:ext uri="{FF2B5EF4-FFF2-40B4-BE49-F238E27FC236}">
              <a16:creationId xmlns:a16="http://schemas.microsoft.com/office/drawing/2014/main" xmlns="" id="{072277D7-D757-4FDE-89C5-CBE23DF68B7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74720" y="46101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38100</xdr:colOff>
      <xdr:row>14</xdr:row>
      <xdr:rowOff>17145</xdr:rowOff>
    </xdr:from>
    <xdr:ext cx="137160" cy="114300"/>
    <xdr:pic>
      <xdr:nvPicPr>
        <xdr:cNvPr id="10" name="Obrázek 9" descr="https://www.padlo.cz/uploads/kilometrazLegenda/1265986867MOST_S.jpg">
          <a:extLst>
            <a:ext uri="{FF2B5EF4-FFF2-40B4-BE49-F238E27FC236}">
              <a16:creationId xmlns:a16="http://schemas.microsoft.com/office/drawing/2014/main" xmlns="" id="{CCC5581B-FA55-4D77-BBA9-6EB911A7152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52800" y="241744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28575</xdr:colOff>
      <xdr:row>12</xdr:row>
      <xdr:rowOff>0</xdr:rowOff>
    </xdr:from>
    <xdr:ext cx="137160" cy="114300"/>
    <xdr:pic>
      <xdr:nvPicPr>
        <xdr:cNvPr id="11" name="Obrázek 10" descr="https://www.padlo.cz/uploads/kilometrazLegenda/1265986867MOST_S.jpg">
          <a:extLst>
            <a:ext uri="{FF2B5EF4-FFF2-40B4-BE49-F238E27FC236}">
              <a16:creationId xmlns:a16="http://schemas.microsoft.com/office/drawing/2014/main" xmlns="" id="{780FED27-B53F-4918-9DEB-08664014FEB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43275" y="20764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15</xdr:row>
      <xdr:rowOff>38100</xdr:rowOff>
    </xdr:from>
    <xdr:ext cx="137160" cy="114300"/>
    <xdr:pic>
      <xdr:nvPicPr>
        <xdr:cNvPr id="12" name="Obrázek 11" descr="https://www.padlo.cz/uploads/kilometrazLegenda/1265986867MOST_S.jpg">
          <a:extLst>
            <a:ext uri="{FF2B5EF4-FFF2-40B4-BE49-F238E27FC236}">
              <a16:creationId xmlns:a16="http://schemas.microsoft.com/office/drawing/2014/main" xmlns="" id="{1DA4263A-1B5C-40F9-9F7E-C4F6EF0F4CC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26003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16</xdr:row>
      <xdr:rowOff>38100</xdr:rowOff>
    </xdr:from>
    <xdr:ext cx="137160" cy="114300"/>
    <xdr:pic>
      <xdr:nvPicPr>
        <xdr:cNvPr id="13" name="Obrázek 12" descr="https://www.padlo.cz/uploads/kilometrazLegenda/1265986867MOST_S.jpg">
          <a:extLst>
            <a:ext uri="{FF2B5EF4-FFF2-40B4-BE49-F238E27FC236}">
              <a16:creationId xmlns:a16="http://schemas.microsoft.com/office/drawing/2014/main" xmlns="" id="{23AFA47A-3660-43BC-A53D-185D14D54CF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27622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18</xdr:row>
      <xdr:rowOff>38100</xdr:rowOff>
    </xdr:from>
    <xdr:ext cx="137160" cy="114300"/>
    <xdr:pic>
      <xdr:nvPicPr>
        <xdr:cNvPr id="14" name="Obrázek 13" descr="https://www.padlo.cz/uploads/kilometrazLegenda/1265986867MOST_S.jpg">
          <a:extLst>
            <a:ext uri="{FF2B5EF4-FFF2-40B4-BE49-F238E27FC236}">
              <a16:creationId xmlns:a16="http://schemas.microsoft.com/office/drawing/2014/main" xmlns="" id="{4DBE2016-EE74-44A3-AA99-10A1C9DB56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30861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20</xdr:row>
      <xdr:rowOff>38100</xdr:rowOff>
    </xdr:from>
    <xdr:ext cx="137160" cy="114300"/>
    <xdr:pic>
      <xdr:nvPicPr>
        <xdr:cNvPr id="15" name="Obrázek 14" descr="https://www.padlo.cz/uploads/kilometrazLegenda/1265986867MOST_S.jpg">
          <a:extLst>
            <a:ext uri="{FF2B5EF4-FFF2-40B4-BE49-F238E27FC236}">
              <a16:creationId xmlns:a16="http://schemas.microsoft.com/office/drawing/2014/main" xmlns="" id="{CB05CACE-7F3A-40B0-BFE5-7F248D6CA58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34099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21</xdr:row>
      <xdr:rowOff>38100</xdr:rowOff>
    </xdr:from>
    <xdr:ext cx="137160" cy="114300"/>
    <xdr:pic>
      <xdr:nvPicPr>
        <xdr:cNvPr id="16" name="Obrázek 15" descr="https://www.padlo.cz/uploads/kilometrazLegenda/1265986867MOST_S.jpg">
          <a:extLst>
            <a:ext uri="{FF2B5EF4-FFF2-40B4-BE49-F238E27FC236}">
              <a16:creationId xmlns:a16="http://schemas.microsoft.com/office/drawing/2014/main" xmlns="" id="{63D789D9-05B3-4CAB-B58B-D2B27D170F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35718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23</xdr:row>
      <xdr:rowOff>38100</xdr:rowOff>
    </xdr:from>
    <xdr:ext cx="137160" cy="114300"/>
    <xdr:pic>
      <xdr:nvPicPr>
        <xdr:cNvPr id="17" name="Obrázek 16" descr="https://www.padlo.cz/uploads/kilometrazLegenda/1265986867MOST_S.jpg">
          <a:extLst>
            <a:ext uri="{FF2B5EF4-FFF2-40B4-BE49-F238E27FC236}">
              <a16:creationId xmlns:a16="http://schemas.microsoft.com/office/drawing/2014/main" xmlns="" id="{6CBB95D6-12D5-4882-8BC3-AE17C7FB45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38957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17145</xdr:colOff>
      <xdr:row>11</xdr:row>
      <xdr:rowOff>17145</xdr:rowOff>
    </xdr:from>
    <xdr:to>
      <xdr:col>2</xdr:col>
      <xdr:colOff>139065</xdr:colOff>
      <xdr:row>11</xdr:row>
      <xdr:rowOff>131445</xdr:rowOff>
    </xdr:to>
    <xdr:pic>
      <xdr:nvPicPr>
        <xdr:cNvPr id="18" name="Obrázek 17" descr="https://www.padlo.cz/uploads/kilometrazLegenda/1265098921TABORISTE.jpg">
          <a:extLst>
            <a:ext uri="{FF2B5EF4-FFF2-40B4-BE49-F238E27FC236}">
              <a16:creationId xmlns:a16="http://schemas.microsoft.com/office/drawing/2014/main" xmlns="" id="{7522F576-0663-4A78-A445-7F42BB28F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1845" y="193167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47625</xdr:colOff>
      <xdr:row>29</xdr:row>
      <xdr:rowOff>38100</xdr:rowOff>
    </xdr:from>
    <xdr:ext cx="137160" cy="114300"/>
    <xdr:pic>
      <xdr:nvPicPr>
        <xdr:cNvPr id="19" name="Obrázek 18" descr="https://www.padlo.cz/uploads/kilometrazLegenda/1265986867MOST_S.jpg">
          <a:extLst>
            <a:ext uri="{FF2B5EF4-FFF2-40B4-BE49-F238E27FC236}">
              <a16:creationId xmlns:a16="http://schemas.microsoft.com/office/drawing/2014/main" xmlns="" id="{F522B518-ADD0-4B90-9C86-3828BB73D697}"/>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47625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30</xdr:row>
      <xdr:rowOff>38100</xdr:rowOff>
    </xdr:from>
    <xdr:ext cx="137160" cy="114300"/>
    <xdr:pic>
      <xdr:nvPicPr>
        <xdr:cNvPr id="20" name="Obrázek 19" descr="https://www.padlo.cz/uploads/kilometrazLegenda/1265986867MOST_S.jpg">
          <a:extLst>
            <a:ext uri="{FF2B5EF4-FFF2-40B4-BE49-F238E27FC236}">
              <a16:creationId xmlns:a16="http://schemas.microsoft.com/office/drawing/2014/main" xmlns="" id="{C6EB215E-66C3-44F6-81D5-024C04948B8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49244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31</xdr:row>
      <xdr:rowOff>38100</xdr:rowOff>
    </xdr:from>
    <xdr:ext cx="137160" cy="114300"/>
    <xdr:pic>
      <xdr:nvPicPr>
        <xdr:cNvPr id="21" name="Obrázek 20" descr="https://www.padlo.cz/uploads/kilometrazLegenda/1265986867MOST_S.jpg">
          <a:extLst>
            <a:ext uri="{FF2B5EF4-FFF2-40B4-BE49-F238E27FC236}">
              <a16:creationId xmlns:a16="http://schemas.microsoft.com/office/drawing/2014/main" xmlns="" id="{E78BAC82-A81A-4082-B6F1-41EF5E92581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50863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114300</xdr:colOff>
      <xdr:row>32</xdr:row>
      <xdr:rowOff>53340</xdr:rowOff>
    </xdr:from>
    <xdr:ext cx="251460" cy="114300"/>
    <xdr:pic>
      <xdr:nvPicPr>
        <xdr:cNvPr id="22" name="Obrázek 21" descr="https://www.padlo.cz/uploads/kilometrazLegenda/1265098761JEZ.jpg">
          <a:extLst>
            <a:ext uri="{FF2B5EF4-FFF2-40B4-BE49-F238E27FC236}">
              <a16:creationId xmlns:a16="http://schemas.microsoft.com/office/drawing/2014/main" xmlns="" id="{363219E6-7A82-4F03-920B-C092FAB38A47}"/>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0" y="5263515"/>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388620</xdr:colOff>
      <xdr:row>32</xdr:row>
      <xdr:rowOff>60960</xdr:rowOff>
    </xdr:from>
    <xdr:ext cx="190500" cy="76200"/>
    <xdr:pic>
      <xdr:nvPicPr>
        <xdr:cNvPr id="23" name="Obrázek 22" descr="https://www.padlo.cz/uploads/kilometrazLegenda/1265098882SJZUP.jpg">
          <a:extLst>
            <a:ext uri="{FF2B5EF4-FFF2-40B4-BE49-F238E27FC236}">
              <a16:creationId xmlns:a16="http://schemas.microsoft.com/office/drawing/2014/main" xmlns="" id="{A752B6CE-5CA3-41A1-94B8-C9B4ABBE8A6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03320" y="5271135"/>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350520</xdr:colOff>
      <xdr:row>33</xdr:row>
      <xdr:rowOff>60960</xdr:rowOff>
    </xdr:from>
    <xdr:ext cx="190500" cy="76200"/>
    <xdr:pic>
      <xdr:nvPicPr>
        <xdr:cNvPr id="24" name="Obrázek 23" descr="https://www.padlo.cz/uploads/kilometrazLegenda/1265098882SJZUP.jpg">
          <a:extLst>
            <a:ext uri="{FF2B5EF4-FFF2-40B4-BE49-F238E27FC236}">
              <a16:creationId xmlns:a16="http://schemas.microsoft.com/office/drawing/2014/main" xmlns="" id="{2F0E64B2-ACE6-4BB7-9D31-85C0F0EA3D8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65220" y="54330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34</xdr:row>
      <xdr:rowOff>38100</xdr:rowOff>
    </xdr:from>
    <xdr:ext cx="137160" cy="114300"/>
    <xdr:pic>
      <xdr:nvPicPr>
        <xdr:cNvPr id="25" name="Obrázek 24" descr="https://www.padlo.cz/uploads/kilometrazLegenda/1265986867MOST_S.jpg">
          <a:extLst>
            <a:ext uri="{FF2B5EF4-FFF2-40B4-BE49-F238E27FC236}">
              <a16:creationId xmlns:a16="http://schemas.microsoft.com/office/drawing/2014/main" xmlns="" id="{4F5DAAEA-E27B-4592-8310-AE9097B1B94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55721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114300</xdr:colOff>
      <xdr:row>36</xdr:row>
      <xdr:rowOff>34290</xdr:rowOff>
    </xdr:from>
    <xdr:ext cx="251460" cy="114300"/>
    <xdr:pic>
      <xdr:nvPicPr>
        <xdr:cNvPr id="26" name="Obrázek 25" descr="https://www.padlo.cz/uploads/kilometrazLegenda/1265098761JEZ.jpg">
          <a:extLst>
            <a:ext uri="{FF2B5EF4-FFF2-40B4-BE49-F238E27FC236}">
              <a16:creationId xmlns:a16="http://schemas.microsoft.com/office/drawing/2014/main" xmlns="" id="{61292841-C172-41C5-8A88-2129C9D7210E}"/>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0" y="573024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417195</xdr:colOff>
      <xdr:row>36</xdr:row>
      <xdr:rowOff>60960</xdr:rowOff>
    </xdr:from>
    <xdr:ext cx="190500" cy="76200"/>
    <xdr:pic>
      <xdr:nvPicPr>
        <xdr:cNvPr id="27" name="Obrázek 26" descr="https://www.padlo.cz/uploads/kilometrazLegenda/1265098882SJZUP.jpg">
          <a:extLst>
            <a:ext uri="{FF2B5EF4-FFF2-40B4-BE49-F238E27FC236}">
              <a16:creationId xmlns:a16="http://schemas.microsoft.com/office/drawing/2014/main" xmlns="" id="{51243864-548B-4AE0-A91A-618C3B44EA58}"/>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31895" y="575691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37</xdr:row>
      <xdr:rowOff>38100</xdr:rowOff>
    </xdr:from>
    <xdr:ext cx="137160" cy="114300"/>
    <xdr:pic>
      <xdr:nvPicPr>
        <xdr:cNvPr id="28" name="Obrázek 27" descr="https://www.padlo.cz/uploads/kilometrazLegenda/1265986867MOST_S.jpg">
          <a:extLst>
            <a:ext uri="{FF2B5EF4-FFF2-40B4-BE49-F238E27FC236}">
              <a16:creationId xmlns:a16="http://schemas.microsoft.com/office/drawing/2014/main" xmlns="" id="{F379C9BD-E45C-4246-AB93-82EE99B8CAC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58959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38100</xdr:colOff>
      <xdr:row>38</xdr:row>
      <xdr:rowOff>53340</xdr:rowOff>
    </xdr:from>
    <xdr:ext cx="251460" cy="114300"/>
    <xdr:pic>
      <xdr:nvPicPr>
        <xdr:cNvPr id="29" name="Obrázek 28" descr="https://www.padlo.cz/uploads/kilometrazLegenda/1265098761JEZ.jpg">
          <a:extLst>
            <a:ext uri="{FF2B5EF4-FFF2-40B4-BE49-F238E27FC236}">
              <a16:creationId xmlns:a16="http://schemas.microsoft.com/office/drawing/2014/main" xmlns="" id="{C498FBE1-6F57-431A-95EA-82F048401686}"/>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52800" y="607314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417195</xdr:colOff>
      <xdr:row>38</xdr:row>
      <xdr:rowOff>60960</xdr:rowOff>
    </xdr:from>
    <xdr:ext cx="190500" cy="76200"/>
    <xdr:pic>
      <xdr:nvPicPr>
        <xdr:cNvPr id="30" name="Obrázek 29" descr="https://www.padlo.cz/uploads/kilometrazLegenda/1265098882SJZUP.jpg">
          <a:extLst>
            <a:ext uri="{FF2B5EF4-FFF2-40B4-BE49-F238E27FC236}">
              <a16:creationId xmlns:a16="http://schemas.microsoft.com/office/drawing/2014/main" xmlns="" id="{FC8368ED-4AFA-4923-81C7-417A890942A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31895" y="60807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39</xdr:row>
      <xdr:rowOff>38100</xdr:rowOff>
    </xdr:from>
    <xdr:ext cx="137160" cy="114300"/>
    <xdr:pic>
      <xdr:nvPicPr>
        <xdr:cNvPr id="31" name="Obrázek 30" descr="https://www.padlo.cz/uploads/kilometrazLegenda/1265986867MOST_S.jpg">
          <a:extLst>
            <a:ext uri="{FF2B5EF4-FFF2-40B4-BE49-F238E27FC236}">
              <a16:creationId xmlns:a16="http://schemas.microsoft.com/office/drawing/2014/main" xmlns="" id="{E6BBFAB4-B32B-4166-B952-CED76DE2499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2198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40</xdr:row>
      <xdr:rowOff>38100</xdr:rowOff>
    </xdr:from>
    <xdr:ext cx="137160" cy="114300"/>
    <xdr:pic>
      <xdr:nvPicPr>
        <xdr:cNvPr id="32" name="Obrázek 31" descr="https://www.padlo.cz/uploads/kilometrazLegenda/1265986867MOST_S.jpg">
          <a:extLst>
            <a:ext uri="{FF2B5EF4-FFF2-40B4-BE49-F238E27FC236}">
              <a16:creationId xmlns:a16="http://schemas.microsoft.com/office/drawing/2014/main" xmlns="" id="{67695ACB-4D02-479F-A4EC-E9FEA4171B9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3817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41</xdr:row>
      <xdr:rowOff>38100</xdr:rowOff>
    </xdr:from>
    <xdr:ext cx="137160" cy="114300"/>
    <xdr:pic>
      <xdr:nvPicPr>
        <xdr:cNvPr id="33" name="Obrázek 32" descr="https://www.padlo.cz/uploads/kilometrazLegenda/1265986867MOST_S.jpg">
          <a:extLst>
            <a:ext uri="{FF2B5EF4-FFF2-40B4-BE49-F238E27FC236}">
              <a16:creationId xmlns:a16="http://schemas.microsoft.com/office/drawing/2014/main" xmlns="" id="{CFCE9016-A012-4F9A-9D28-12F01E30472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5436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42</xdr:row>
      <xdr:rowOff>38100</xdr:rowOff>
    </xdr:from>
    <xdr:ext cx="137160" cy="114300"/>
    <xdr:pic>
      <xdr:nvPicPr>
        <xdr:cNvPr id="34" name="Obrázek 33" descr="https://www.padlo.cz/uploads/kilometrazLegenda/1265986867MOST_S.jpg">
          <a:extLst>
            <a:ext uri="{FF2B5EF4-FFF2-40B4-BE49-F238E27FC236}">
              <a16:creationId xmlns:a16="http://schemas.microsoft.com/office/drawing/2014/main" xmlns="" id="{2F99CFE9-AAC3-417B-B5DF-7C79F968EBD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7056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43</xdr:row>
      <xdr:rowOff>38100</xdr:rowOff>
    </xdr:from>
    <xdr:ext cx="137160" cy="114300"/>
    <xdr:pic>
      <xdr:nvPicPr>
        <xdr:cNvPr id="35" name="Obrázek 34" descr="https://www.padlo.cz/uploads/kilometrazLegenda/1265986867MOST_S.jpg">
          <a:extLst>
            <a:ext uri="{FF2B5EF4-FFF2-40B4-BE49-F238E27FC236}">
              <a16:creationId xmlns:a16="http://schemas.microsoft.com/office/drawing/2014/main" xmlns="" id="{B64C1C7E-09BC-4BA6-8BAF-5BA0812713B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8675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45</xdr:row>
      <xdr:rowOff>38100</xdr:rowOff>
    </xdr:from>
    <xdr:ext cx="137160" cy="114300"/>
    <xdr:pic>
      <xdr:nvPicPr>
        <xdr:cNvPr id="36" name="Obrázek 35" descr="https://www.padlo.cz/uploads/kilometrazLegenda/1265986867MOST_S.jpg">
          <a:extLst>
            <a:ext uri="{FF2B5EF4-FFF2-40B4-BE49-F238E27FC236}">
              <a16:creationId xmlns:a16="http://schemas.microsoft.com/office/drawing/2014/main" xmlns="" id="{133E20C1-CBF1-4D9D-9D96-241EC032A2E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73533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46</xdr:row>
      <xdr:rowOff>38100</xdr:rowOff>
    </xdr:from>
    <xdr:ext cx="137160" cy="114300"/>
    <xdr:pic>
      <xdr:nvPicPr>
        <xdr:cNvPr id="37" name="Obrázek 36" descr="https://www.padlo.cz/uploads/kilometrazLegenda/1265986867MOST_S.jpg">
          <a:extLst>
            <a:ext uri="{FF2B5EF4-FFF2-40B4-BE49-F238E27FC236}">
              <a16:creationId xmlns:a16="http://schemas.microsoft.com/office/drawing/2014/main" xmlns="" id="{CC8F1DD8-81EE-463E-A749-A6F28D78D9F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75152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47</xdr:row>
      <xdr:rowOff>38100</xdr:rowOff>
    </xdr:from>
    <xdr:ext cx="137160" cy="114300"/>
    <xdr:pic>
      <xdr:nvPicPr>
        <xdr:cNvPr id="38" name="Obrázek 37" descr="https://www.padlo.cz/uploads/kilometrazLegenda/1265986867MOST_S.jpg">
          <a:extLst>
            <a:ext uri="{FF2B5EF4-FFF2-40B4-BE49-F238E27FC236}">
              <a16:creationId xmlns:a16="http://schemas.microsoft.com/office/drawing/2014/main" xmlns="" id="{FE72DF21-1FEB-4816-B109-D905DA33F85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76771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36195</xdr:colOff>
      <xdr:row>48</xdr:row>
      <xdr:rowOff>32385</xdr:rowOff>
    </xdr:from>
    <xdr:to>
      <xdr:col>2</xdr:col>
      <xdr:colOff>158115</xdr:colOff>
      <xdr:row>48</xdr:row>
      <xdr:rowOff>146685</xdr:rowOff>
    </xdr:to>
    <xdr:pic>
      <xdr:nvPicPr>
        <xdr:cNvPr id="39" name="Obrázek 38" descr="https://www.padlo.cz/uploads/kilometrazLegenda/1265098921TABORISTE.jpg">
          <a:extLst>
            <a:ext uri="{FF2B5EF4-FFF2-40B4-BE49-F238E27FC236}">
              <a16:creationId xmlns:a16="http://schemas.microsoft.com/office/drawing/2014/main" xmlns="" id="{0F881D84-26F3-450C-919A-A712AC69B5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0895" y="783336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219075</xdr:colOff>
      <xdr:row>43</xdr:row>
      <xdr:rowOff>47625</xdr:rowOff>
    </xdr:from>
    <xdr:to>
      <xdr:col>2</xdr:col>
      <xdr:colOff>325755</xdr:colOff>
      <xdr:row>43</xdr:row>
      <xdr:rowOff>161925</xdr:rowOff>
    </xdr:to>
    <xdr:pic>
      <xdr:nvPicPr>
        <xdr:cNvPr id="40" name="Obrázek 39" descr="https://www.padlo.cz/uploads/kilometrazLegenda/1265098961PITI.jpg">
          <a:extLst>
            <a:ext uri="{FF2B5EF4-FFF2-40B4-BE49-F238E27FC236}">
              <a16:creationId xmlns:a16="http://schemas.microsoft.com/office/drawing/2014/main" xmlns="" id="{4992C728-59A8-4BA3-B69E-88D7DDA785E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33775" y="68770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200025</xdr:colOff>
      <xdr:row>48</xdr:row>
      <xdr:rowOff>28575</xdr:rowOff>
    </xdr:from>
    <xdr:to>
      <xdr:col>2</xdr:col>
      <xdr:colOff>306705</xdr:colOff>
      <xdr:row>48</xdr:row>
      <xdr:rowOff>142875</xdr:rowOff>
    </xdr:to>
    <xdr:pic>
      <xdr:nvPicPr>
        <xdr:cNvPr id="41" name="Obrázek 40" descr="https://www.padlo.cz/uploads/kilometrazLegenda/1265098961PITI.jpg">
          <a:extLst>
            <a:ext uri="{FF2B5EF4-FFF2-40B4-BE49-F238E27FC236}">
              <a16:creationId xmlns:a16="http://schemas.microsoft.com/office/drawing/2014/main" xmlns="" id="{E83EBAEA-A144-4734-92E5-5ED7CCF0F6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4725" y="78295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36195</xdr:colOff>
      <xdr:row>49</xdr:row>
      <xdr:rowOff>32385</xdr:rowOff>
    </xdr:from>
    <xdr:ext cx="121920" cy="114300"/>
    <xdr:pic>
      <xdr:nvPicPr>
        <xdr:cNvPr id="42" name="Obrázek 41" descr="https://www.padlo.cz/uploads/kilometrazLegenda/1265098921TABORISTE.jpg">
          <a:extLst>
            <a:ext uri="{FF2B5EF4-FFF2-40B4-BE49-F238E27FC236}">
              <a16:creationId xmlns:a16="http://schemas.microsoft.com/office/drawing/2014/main" xmlns="" id="{456055DD-794B-4116-BFE6-8FB3259F58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0895" y="799528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200025</xdr:colOff>
      <xdr:row>49</xdr:row>
      <xdr:rowOff>28575</xdr:rowOff>
    </xdr:from>
    <xdr:ext cx="106680" cy="114300"/>
    <xdr:pic>
      <xdr:nvPicPr>
        <xdr:cNvPr id="43" name="Obrázek 42" descr="https://www.padlo.cz/uploads/kilometrazLegenda/1265098961PITI.jpg">
          <a:extLst>
            <a:ext uri="{FF2B5EF4-FFF2-40B4-BE49-F238E27FC236}">
              <a16:creationId xmlns:a16="http://schemas.microsoft.com/office/drawing/2014/main" xmlns="" id="{9E181980-04B9-4911-877D-5CA086F79C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4725" y="799147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304800</xdr:colOff>
      <xdr:row>38</xdr:row>
      <xdr:rowOff>47625</xdr:rowOff>
    </xdr:from>
    <xdr:to>
      <xdr:col>2</xdr:col>
      <xdr:colOff>365760</xdr:colOff>
      <xdr:row>39</xdr:row>
      <xdr:rowOff>0</xdr:rowOff>
    </xdr:to>
    <xdr:pic>
      <xdr:nvPicPr>
        <xdr:cNvPr id="44" name="Obrázek 43" descr="https://www.padlo.cz/uploads/kilometrazLegenda/1265098775PRENOS.jpg">
          <a:extLst>
            <a:ext uri="{FF2B5EF4-FFF2-40B4-BE49-F238E27FC236}">
              <a16:creationId xmlns:a16="http://schemas.microsoft.com/office/drawing/2014/main" xmlns="" id="{85B79818-8362-4415-82E2-6915C9D91883}"/>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619500" y="6067425"/>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38100</xdr:colOff>
      <xdr:row>36</xdr:row>
      <xdr:rowOff>28575</xdr:rowOff>
    </xdr:from>
    <xdr:to>
      <xdr:col>2</xdr:col>
      <xdr:colOff>99060</xdr:colOff>
      <xdr:row>36</xdr:row>
      <xdr:rowOff>142875</xdr:rowOff>
    </xdr:to>
    <xdr:pic>
      <xdr:nvPicPr>
        <xdr:cNvPr id="45" name="Obrázek 44" descr="https://www.padlo.cz/uploads/kilometrazLegenda/1265098775PRENOS.jpg">
          <a:extLst>
            <a:ext uri="{FF2B5EF4-FFF2-40B4-BE49-F238E27FC236}">
              <a16:creationId xmlns:a16="http://schemas.microsoft.com/office/drawing/2014/main" xmlns="" id="{F23E8141-9F4C-40AC-A330-D1F4E7E75FE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52800" y="5724525"/>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28575</xdr:colOff>
      <xdr:row>32</xdr:row>
      <xdr:rowOff>47625</xdr:rowOff>
    </xdr:from>
    <xdr:to>
      <xdr:col>2</xdr:col>
      <xdr:colOff>89535</xdr:colOff>
      <xdr:row>33</xdr:row>
      <xdr:rowOff>0</xdr:rowOff>
    </xdr:to>
    <xdr:pic>
      <xdr:nvPicPr>
        <xdr:cNvPr id="46" name="Obrázek 45" descr="https://www.padlo.cz/uploads/kilometrazLegenda/1265098775PRENOS.jpg">
          <a:extLst>
            <a:ext uri="{FF2B5EF4-FFF2-40B4-BE49-F238E27FC236}">
              <a16:creationId xmlns:a16="http://schemas.microsoft.com/office/drawing/2014/main" xmlns="" id="{4785189A-39E2-4E7E-8549-0711599D910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3275" y="5257800"/>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508634</xdr:colOff>
      <xdr:row>15</xdr:row>
      <xdr:rowOff>38100</xdr:rowOff>
    </xdr:from>
    <xdr:to>
      <xdr:col>9</xdr:col>
      <xdr:colOff>670560</xdr:colOff>
      <xdr:row>18</xdr:row>
      <xdr:rowOff>116206</xdr:rowOff>
    </xdr:to>
    <xdr:sp macro="" textlink="">
      <xdr:nvSpPr>
        <xdr:cNvPr id="48" name="Šipka doprava se zářezem 1">
          <a:extLst>
            <a:ext uri="{FF2B5EF4-FFF2-40B4-BE49-F238E27FC236}">
              <a16:creationId xmlns:a16="http://schemas.microsoft.com/office/drawing/2014/main" xmlns="" id="{19198376-BDC8-458D-939E-64FC8AAA896C}"/>
            </a:ext>
          </a:extLst>
        </xdr:cNvPr>
        <xdr:cNvSpPr/>
      </xdr:nvSpPr>
      <xdr:spPr>
        <a:xfrm rot="16200000" flipV="1">
          <a:off x="7854314" y="2918460"/>
          <a:ext cx="603886" cy="161926"/>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editAs="oneCell">
    <xdr:from>
      <xdr:col>2</xdr:col>
      <xdr:colOff>342900</xdr:colOff>
      <xdr:row>43</xdr:row>
      <xdr:rowOff>47625</xdr:rowOff>
    </xdr:from>
    <xdr:to>
      <xdr:col>2</xdr:col>
      <xdr:colOff>480060</xdr:colOff>
      <xdr:row>43</xdr:row>
      <xdr:rowOff>161925</xdr:rowOff>
    </xdr:to>
    <xdr:pic>
      <xdr:nvPicPr>
        <xdr:cNvPr id="49" name="Obrázek 48" descr="https://www.padlo.cz/uploads/kilometrazLegenda/1265099093JIDLO.jpg">
          <a:extLst>
            <a:ext uri="{FF2B5EF4-FFF2-40B4-BE49-F238E27FC236}">
              <a16:creationId xmlns:a16="http://schemas.microsoft.com/office/drawing/2014/main" xmlns="" id="{542D952A-FA87-44DC-A4DC-B7B3858A43C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657600" y="68770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xdr:col>
      <xdr:colOff>36195</xdr:colOff>
      <xdr:row>52</xdr:row>
      <xdr:rowOff>32385</xdr:rowOff>
    </xdr:from>
    <xdr:ext cx="121920" cy="114300"/>
    <xdr:pic>
      <xdr:nvPicPr>
        <xdr:cNvPr id="52" name="Obrázek 51" descr="https://www.padlo.cz/uploads/kilometrazLegenda/1265098921TABORISTE.jpg">
          <a:extLst>
            <a:ext uri="{FF2B5EF4-FFF2-40B4-BE49-F238E27FC236}">
              <a16:creationId xmlns:a16="http://schemas.microsoft.com/office/drawing/2014/main" xmlns="" id="{706C3B01-53D6-4A9B-9BD7-DDC81B5C884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0895" y="871918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200025</xdr:colOff>
      <xdr:row>52</xdr:row>
      <xdr:rowOff>28575</xdr:rowOff>
    </xdr:from>
    <xdr:ext cx="106680" cy="114300"/>
    <xdr:pic>
      <xdr:nvPicPr>
        <xdr:cNvPr id="53" name="Obrázek 52" descr="https://www.padlo.cz/uploads/kilometrazLegenda/1265098961PITI.jpg">
          <a:extLst>
            <a:ext uri="{FF2B5EF4-FFF2-40B4-BE49-F238E27FC236}">
              <a16:creationId xmlns:a16="http://schemas.microsoft.com/office/drawing/2014/main" xmlns="" id="{A2CBF4E9-F078-4618-9E99-607B1F7FE9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4725" y="871537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53</xdr:row>
      <xdr:rowOff>38100</xdr:rowOff>
    </xdr:from>
    <xdr:ext cx="137160" cy="114300"/>
    <xdr:pic>
      <xdr:nvPicPr>
        <xdr:cNvPr id="54" name="Obrázek 53" descr="https://www.padlo.cz/uploads/kilometrazLegenda/1265986867MOST_S.jpg">
          <a:extLst>
            <a:ext uri="{FF2B5EF4-FFF2-40B4-BE49-F238E27FC236}">
              <a16:creationId xmlns:a16="http://schemas.microsoft.com/office/drawing/2014/main" xmlns="" id="{88A84EA5-CA3A-474F-8E62-8800BACEF61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88868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36195</xdr:colOff>
      <xdr:row>56</xdr:row>
      <xdr:rowOff>32385</xdr:rowOff>
    </xdr:from>
    <xdr:ext cx="121920" cy="114300"/>
    <xdr:pic>
      <xdr:nvPicPr>
        <xdr:cNvPr id="55" name="Obrázek 54" descr="https://www.padlo.cz/uploads/kilometrazLegenda/1265098921TABORISTE.jpg">
          <a:extLst>
            <a:ext uri="{FF2B5EF4-FFF2-40B4-BE49-F238E27FC236}">
              <a16:creationId xmlns:a16="http://schemas.microsoft.com/office/drawing/2014/main" xmlns="" id="{982040B9-AC12-49A3-9BDE-F92FB5C12E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0895" y="952881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200025</xdr:colOff>
      <xdr:row>56</xdr:row>
      <xdr:rowOff>28575</xdr:rowOff>
    </xdr:from>
    <xdr:ext cx="106680" cy="114300"/>
    <xdr:pic>
      <xdr:nvPicPr>
        <xdr:cNvPr id="56" name="Obrázek 55" descr="https://www.padlo.cz/uploads/kilometrazLegenda/1265098961PITI.jpg">
          <a:extLst>
            <a:ext uri="{FF2B5EF4-FFF2-40B4-BE49-F238E27FC236}">
              <a16:creationId xmlns:a16="http://schemas.microsoft.com/office/drawing/2014/main" xmlns="" id="{CADA6F17-7AE3-4180-A8AA-1D88A09625D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4725" y="95250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58</xdr:row>
      <xdr:rowOff>38100</xdr:rowOff>
    </xdr:from>
    <xdr:ext cx="137160" cy="114300"/>
    <xdr:pic>
      <xdr:nvPicPr>
        <xdr:cNvPr id="57" name="Obrázek 56" descr="https://www.padlo.cz/uploads/kilometrazLegenda/1265986867MOST_S.jpg">
          <a:extLst>
            <a:ext uri="{FF2B5EF4-FFF2-40B4-BE49-F238E27FC236}">
              <a16:creationId xmlns:a16="http://schemas.microsoft.com/office/drawing/2014/main" xmlns="" id="{96A3074E-E846-470E-BE2D-ABB7725873B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98583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59</xdr:row>
      <xdr:rowOff>38100</xdr:rowOff>
    </xdr:from>
    <xdr:ext cx="137160" cy="114300"/>
    <xdr:pic>
      <xdr:nvPicPr>
        <xdr:cNvPr id="58" name="Obrázek 57" descr="https://www.padlo.cz/uploads/kilometrazLegenda/1265986867MOST_S.jpg">
          <a:extLst>
            <a:ext uri="{FF2B5EF4-FFF2-40B4-BE49-F238E27FC236}">
              <a16:creationId xmlns:a16="http://schemas.microsoft.com/office/drawing/2014/main" xmlns="" id="{2EA004A7-5704-4197-BCDE-1E31A610AE7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100203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38100</xdr:colOff>
      <xdr:row>55</xdr:row>
      <xdr:rowOff>28575</xdr:rowOff>
    </xdr:from>
    <xdr:ext cx="106680" cy="114300"/>
    <xdr:pic>
      <xdr:nvPicPr>
        <xdr:cNvPr id="59" name="Obrázek 58" descr="https://www.padlo.cz/uploads/kilometrazLegenda/1265098961PITI.jpg">
          <a:extLst>
            <a:ext uri="{FF2B5EF4-FFF2-40B4-BE49-F238E27FC236}">
              <a16:creationId xmlns:a16="http://schemas.microsoft.com/office/drawing/2014/main" xmlns="" id="{5EA94972-3317-4AD9-8038-17844458A598}"/>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936307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47625</xdr:colOff>
      <xdr:row>60</xdr:row>
      <xdr:rowOff>47625</xdr:rowOff>
    </xdr:from>
    <xdr:ext cx="106680" cy="114300"/>
    <xdr:pic>
      <xdr:nvPicPr>
        <xdr:cNvPr id="60" name="Obrázek 59" descr="https://www.padlo.cz/uploads/kilometrazLegenda/1265098961PITI.jpg">
          <a:extLst>
            <a:ext uri="{FF2B5EF4-FFF2-40B4-BE49-F238E27FC236}">
              <a16:creationId xmlns:a16="http://schemas.microsoft.com/office/drawing/2014/main" xmlns="" id="{5D08C203-926C-422E-8252-6EDFD667A98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2325" y="101917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38100</xdr:colOff>
      <xdr:row>57</xdr:row>
      <xdr:rowOff>19050</xdr:rowOff>
    </xdr:from>
    <xdr:ext cx="106680" cy="114300"/>
    <xdr:pic>
      <xdr:nvPicPr>
        <xdr:cNvPr id="61" name="Obrázek 60" descr="https://www.padlo.cz/uploads/kilometrazLegenda/1265098961PITI.jpg">
          <a:extLst>
            <a:ext uri="{FF2B5EF4-FFF2-40B4-BE49-F238E27FC236}">
              <a16:creationId xmlns:a16="http://schemas.microsoft.com/office/drawing/2014/main" xmlns="" id="{AF60E171-55A9-41BE-ACA9-05E671B202B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96774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2</xdr:col>
      <xdr:colOff>180975</xdr:colOff>
      <xdr:row>11</xdr:row>
      <xdr:rowOff>17145</xdr:rowOff>
    </xdr:from>
    <xdr:to>
      <xdr:col>2</xdr:col>
      <xdr:colOff>287655</xdr:colOff>
      <xdr:row>11</xdr:row>
      <xdr:rowOff>131445</xdr:rowOff>
    </xdr:to>
    <xdr:pic>
      <xdr:nvPicPr>
        <xdr:cNvPr id="71" name="Obrázek 70" descr="https://www.padlo.cz/uploads/kilometrazLegenda/1265098961PITI.jpg">
          <a:extLst>
            <a:ext uri="{FF2B5EF4-FFF2-40B4-BE49-F238E27FC236}">
              <a16:creationId xmlns:a16="http://schemas.microsoft.com/office/drawing/2014/main" xmlns="" id="{3C5F0486-45C5-4CF9-A4AC-E039B6AC929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5675" y="193167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274318</xdr:colOff>
      <xdr:row>11</xdr:row>
      <xdr:rowOff>99060</xdr:rowOff>
    </xdr:from>
    <xdr:to>
      <xdr:col>9</xdr:col>
      <xdr:colOff>403860</xdr:colOff>
      <xdr:row>12</xdr:row>
      <xdr:rowOff>104776</xdr:rowOff>
    </xdr:to>
    <xdr:sp macro="" textlink="">
      <xdr:nvSpPr>
        <xdr:cNvPr id="75" name="Šipka doprava se zářezem 74">
          <a:extLst>
            <a:ext uri="{FF2B5EF4-FFF2-40B4-BE49-F238E27FC236}">
              <a16:creationId xmlns:a16="http://schemas.microsoft.com/office/drawing/2014/main" xmlns="" id="{F94B8F7F-F2B4-4612-8FB1-A3126CBFC4E3}"/>
            </a:ext>
          </a:extLst>
        </xdr:cNvPr>
        <xdr:cNvSpPr/>
      </xdr:nvSpPr>
      <xdr:spPr>
        <a:xfrm rot="16200000" flipV="1">
          <a:off x="7815261" y="2075497"/>
          <a:ext cx="180976" cy="12954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83818</xdr:colOff>
      <xdr:row>11</xdr:row>
      <xdr:rowOff>99060</xdr:rowOff>
    </xdr:from>
    <xdr:to>
      <xdr:col>9</xdr:col>
      <xdr:colOff>236220</xdr:colOff>
      <xdr:row>12</xdr:row>
      <xdr:rowOff>127636</xdr:rowOff>
    </xdr:to>
    <xdr:sp macro="" textlink="">
      <xdr:nvSpPr>
        <xdr:cNvPr id="76" name="Šipka doprava se zářezem 75">
          <a:extLst>
            <a:ext uri="{FF2B5EF4-FFF2-40B4-BE49-F238E27FC236}">
              <a16:creationId xmlns:a16="http://schemas.microsoft.com/office/drawing/2014/main" xmlns="" id="{F94B8F7F-F2B4-4612-8FB1-A3126CBFC4E3}"/>
            </a:ext>
          </a:extLst>
        </xdr:cNvPr>
        <xdr:cNvSpPr/>
      </xdr:nvSpPr>
      <xdr:spPr>
        <a:xfrm rot="5400000" flipV="1">
          <a:off x="7624761" y="2075497"/>
          <a:ext cx="203836" cy="15240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502918</xdr:colOff>
      <xdr:row>45</xdr:row>
      <xdr:rowOff>22860</xdr:rowOff>
    </xdr:from>
    <xdr:to>
      <xdr:col>9</xdr:col>
      <xdr:colOff>655320</xdr:colOff>
      <xdr:row>47</xdr:row>
      <xdr:rowOff>135256</xdr:rowOff>
    </xdr:to>
    <xdr:sp macro="" textlink="">
      <xdr:nvSpPr>
        <xdr:cNvPr id="77" name="Šipka doprava se zářezem 76">
          <a:extLst>
            <a:ext uri="{FF2B5EF4-FFF2-40B4-BE49-F238E27FC236}">
              <a16:creationId xmlns:a16="http://schemas.microsoft.com/office/drawing/2014/main" xmlns="" id="{F94B8F7F-F2B4-4612-8FB1-A3126CBFC4E3}"/>
            </a:ext>
          </a:extLst>
        </xdr:cNvPr>
        <xdr:cNvSpPr/>
      </xdr:nvSpPr>
      <xdr:spPr>
        <a:xfrm rot="16200000" flipV="1">
          <a:off x="7914321" y="8141017"/>
          <a:ext cx="462916" cy="15240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480058</xdr:colOff>
      <xdr:row>29</xdr:row>
      <xdr:rowOff>38100</xdr:rowOff>
    </xdr:from>
    <xdr:to>
      <xdr:col>9</xdr:col>
      <xdr:colOff>632460</xdr:colOff>
      <xdr:row>30</xdr:row>
      <xdr:rowOff>152400</xdr:rowOff>
    </xdr:to>
    <xdr:sp macro="" textlink="">
      <xdr:nvSpPr>
        <xdr:cNvPr id="86" name="Šipka doprava se zářezem 85">
          <a:extLst>
            <a:ext uri="{FF2B5EF4-FFF2-40B4-BE49-F238E27FC236}">
              <a16:creationId xmlns:a16="http://schemas.microsoft.com/office/drawing/2014/main" xmlns="" id="{F94B8F7F-F2B4-4612-8FB1-A3126CBFC4E3}"/>
            </a:ext>
          </a:extLst>
        </xdr:cNvPr>
        <xdr:cNvSpPr/>
      </xdr:nvSpPr>
      <xdr:spPr>
        <a:xfrm rot="16200000" flipV="1">
          <a:off x="7978139" y="5280659"/>
          <a:ext cx="289560" cy="15240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525778</xdr:colOff>
      <xdr:row>60</xdr:row>
      <xdr:rowOff>38100</xdr:rowOff>
    </xdr:from>
    <xdr:to>
      <xdr:col>9</xdr:col>
      <xdr:colOff>647700</xdr:colOff>
      <xdr:row>62</xdr:row>
      <xdr:rowOff>22860</xdr:rowOff>
    </xdr:to>
    <xdr:sp macro="" textlink="">
      <xdr:nvSpPr>
        <xdr:cNvPr id="88" name="Šipka doprava se zářezem 87">
          <a:extLst>
            <a:ext uri="{FF2B5EF4-FFF2-40B4-BE49-F238E27FC236}">
              <a16:creationId xmlns:a16="http://schemas.microsoft.com/office/drawing/2014/main" xmlns="" id="{F94B8F7F-F2B4-4612-8FB1-A3126CBFC4E3}"/>
            </a:ext>
          </a:extLst>
        </xdr:cNvPr>
        <xdr:cNvSpPr/>
      </xdr:nvSpPr>
      <xdr:spPr>
        <a:xfrm rot="16200000" flipV="1">
          <a:off x="8061959" y="11064239"/>
          <a:ext cx="182880" cy="12192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twoCellAnchor>
    <xdr:from>
      <xdr:col>9</xdr:col>
      <xdr:colOff>525778</xdr:colOff>
      <xdr:row>53</xdr:row>
      <xdr:rowOff>45720</xdr:rowOff>
    </xdr:from>
    <xdr:to>
      <xdr:col>9</xdr:col>
      <xdr:colOff>624840</xdr:colOff>
      <xdr:row>54</xdr:row>
      <xdr:rowOff>76200</xdr:rowOff>
    </xdr:to>
    <xdr:sp macro="" textlink="">
      <xdr:nvSpPr>
        <xdr:cNvPr id="89" name="Šipka doprava se zářezem 88">
          <a:extLst>
            <a:ext uri="{FF2B5EF4-FFF2-40B4-BE49-F238E27FC236}">
              <a16:creationId xmlns:a16="http://schemas.microsoft.com/office/drawing/2014/main" xmlns="" id="{F94B8F7F-F2B4-4612-8FB1-A3126CBFC4E3}"/>
            </a:ext>
          </a:extLst>
        </xdr:cNvPr>
        <xdr:cNvSpPr/>
      </xdr:nvSpPr>
      <xdr:spPr>
        <a:xfrm rot="16200000" flipV="1">
          <a:off x="8027669" y="9582149"/>
          <a:ext cx="228600" cy="99062"/>
        </a:xfrm>
        <a:prstGeom prst="notch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cs-CZ"/>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26670</xdr:colOff>
      <xdr:row>15</xdr:row>
      <xdr:rowOff>26670</xdr:rowOff>
    </xdr:from>
    <xdr:to>
      <xdr:col>1</xdr:col>
      <xdr:colOff>148590</xdr:colOff>
      <xdr:row>15</xdr:row>
      <xdr:rowOff>140970</xdr:rowOff>
    </xdr:to>
    <xdr:pic>
      <xdr:nvPicPr>
        <xdr:cNvPr id="2" name="Obrázek 1" descr="https://www.padlo.cz/uploads/kilometrazLegenda/1265098921TABORISTE.jpg">
          <a:extLst>
            <a:ext uri="{FF2B5EF4-FFF2-40B4-BE49-F238E27FC236}">
              <a16:creationId xmlns:a16="http://schemas.microsoft.com/office/drawing/2014/main" xmlns="" id="{6ECD4823-1911-4A02-9D59-89987F63D4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41370" y="420814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180975</xdr:colOff>
      <xdr:row>15</xdr:row>
      <xdr:rowOff>36195</xdr:rowOff>
    </xdr:from>
    <xdr:to>
      <xdr:col>1</xdr:col>
      <xdr:colOff>287655</xdr:colOff>
      <xdr:row>15</xdr:row>
      <xdr:rowOff>150495</xdr:rowOff>
    </xdr:to>
    <xdr:pic>
      <xdr:nvPicPr>
        <xdr:cNvPr id="3" name="Obrázek 2" descr="https://www.padlo.cz/uploads/kilometrazLegenda/1265098961PITI.jpg">
          <a:extLst>
            <a:ext uri="{FF2B5EF4-FFF2-40B4-BE49-F238E27FC236}">
              <a16:creationId xmlns:a16="http://schemas.microsoft.com/office/drawing/2014/main" xmlns="" id="{9F00581A-4A31-4E11-876F-1BAFD54573A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5675" y="421767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36195</xdr:colOff>
      <xdr:row>12</xdr:row>
      <xdr:rowOff>38100</xdr:rowOff>
    </xdr:from>
    <xdr:to>
      <xdr:col>1</xdr:col>
      <xdr:colOff>142875</xdr:colOff>
      <xdr:row>12</xdr:row>
      <xdr:rowOff>152400</xdr:rowOff>
    </xdr:to>
    <xdr:pic>
      <xdr:nvPicPr>
        <xdr:cNvPr id="4" name="Obrázek 3" descr="https://www.padlo.cz/uploads/kilometrazLegenda/1265098961PITI.jpg">
          <a:extLst>
            <a:ext uri="{FF2B5EF4-FFF2-40B4-BE49-F238E27FC236}">
              <a16:creationId xmlns:a16="http://schemas.microsoft.com/office/drawing/2014/main" xmlns="" id="{BF314637-208B-489F-A5A5-F4FAA72F7A9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0895" y="37338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3</xdr:row>
      <xdr:rowOff>17145</xdr:rowOff>
    </xdr:from>
    <xdr:to>
      <xdr:col>1</xdr:col>
      <xdr:colOff>175260</xdr:colOff>
      <xdr:row>3</xdr:row>
      <xdr:rowOff>131445</xdr:rowOff>
    </xdr:to>
    <xdr:pic>
      <xdr:nvPicPr>
        <xdr:cNvPr id="5" name="Obrázek 4" descr="https://www.padlo.cz/uploads/kilometrazLegenda/1265986867MOST_S.jpg">
          <a:extLst>
            <a:ext uri="{FF2B5EF4-FFF2-40B4-BE49-F238E27FC236}">
              <a16:creationId xmlns:a16="http://schemas.microsoft.com/office/drawing/2014/main" xmlns="" id="{AA300DD4-1735-4E50-910A-B0581523670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52800" y="225552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38100</xdr:colOff>
      <xdr:row>4</xdr:row>
      <xdr:rowOff>17145</xdr:rowOff>
    </xdr:from>
    <xdr:ext cx="137160" cy="114300"/>
    <xdr:pic>
      <xdr:nvPicPr>
        <xdr:cNvPr id="6" name="Obrázek 5" descr="https://www.padlo.cz/uploads/kilometrazLegenda/1265986867MOST_S.jpg">
          <a:extLst>
            <a:ext uri="{FF2B5EF4-FFF2-40B4-BE49-F238E27FC236}">
              <a16:creationId xmlns:a16="http://schemas.microsoft.com/office/drawing/2014/main" xmlns="" id="{D41FDFD9-BA82-475A-B767-EF5D4E0283A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52800" y="241744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28575</xdr:colOff>
      <xdr:row>2</xdr:row>
      <xdr:rowOff>0</xdr:rowOff>
    </xdr:from>
    <xdr:ext cx="137160" cy="114300"/>
    <xdr:pic>
      <xdr:nvPicPr>
        <xdr:cNvPr id="7" name="Obrázek 6" descr="https://www.padlo.cz/uploads/kilometrazLegenda/1265986867MOST_S.jpg">
          <a:extLst>
            <a:ext uri="{FF2B5EF4-FFF2-40B4-BE49-F238E27FC236}">
              <a16:creationId xmlns:a16="http://schemas.microsoft.com/office/drawing/2014/main" xmlns="" id="{8D6BD7B7-098C-429D-B8BD-BBAFD8C5C1E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43275" y="20764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5</xdr:row>
      <xdr:rowOff>38100</xdr:rowOff>
    </xdr:from>
    <xdr:ext cx="137160" cy="114300"/>
    <xdr:pic>
      <xdr:nvPicPr>
        <xdr:cNvPr id="8" name="Obrázek 7" descr="https://www.padlo.cz/uploads/kilometrazLegenda/1265986867MOST_S.jpg">
          <a:extLst>
            <a:ext uri="{FF2B5EF4-FFF2-40B4-BE49-F238E27FC236}">
              <a16:creationId xmlns:a16="http://schemas.microsoft.com/office/drawing/2014/main" xmlns="" id="{A5D6345A-F736-4679-AC39-F8DB557184A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26003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6</xdr:row>
      <xdr:rowOff>38100</xdr:rowOff>
    </xdr:from>
    <xdr:ext cx="137160" cy="114300"/>
    <xdr:pic>
      <xdr:nvPicPr>
        <xdr:cNvPr id="9" name="Obrázek 8" descr="https://www.padlo.cz/uploads/kilometrazLegenda/1265986867MOST_S.jpg">
          <a:extLst>
            <a:ext uri="{FF2B5EF4-FFF2-40B4-BE49-F238E27FC236}">
              <a16:creationId xmlns:a16="http://schemas.microsoft.com/office/drawing/2014/main" xmlns="" id="{A0AE77CE-1B27-4AFA-A4A4-0BFC3B59D49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27622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8</xdr:row>
      <xdr:rowOff>38100</xdr:rowOff>
    </xdr:from>
    <xdr:ext cx="137160" cy="114300"/>
    <xdr:pic>
      <xdr:nvPicPr>
        <xdr:cNvPr id="10" name="Obrázek 9" descr="https://www.padlo.cz/uploads/kilometrazLegenda/1265986867MOST_S.jpg">
          <a:extLst>
            <a:ext uri="{FF2B5EF4-FFF2-40B4-BE49-F238E27FC236}">
              <a16:creationId xmlns:a16="http://schemas.microsoft.com/office/drawing/2014/main" xmlns="" id="{B799BD8F-BA86-4272-A392-FCE5FCD6C1E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30861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10</xdr:row>
      <xdr:rowOff>38100</xdr:rowOff>
    </xdr:from>
    <xdr:ext cx="137160" cy="114300"/>
    <xdr:pic>
      <xdr:nvPicPr>
        <xdr:cNvPr id="11" name="Obrázek 10" descr="https://www.padlo.cz/uploads/kilometrazLegenda/1265986867MOST_S.jpg">
          <a:extLst>
            <a:ext uri="{FF2B5EF4-FFF2-40B4-BE49-F238E27FC236}">
              <a16:creationId xmlns:a16="http://schemas.microsoft.com/office/drawing/2014/main" xmlns="" id="{D4B29C33-8E63-4EEC-A546-FA031FA13EF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34099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11</xdr:row>
      <xdr:rowOff>38100</xdr:rowOff>
    </xdr:from>
    <xdr:ext cx="137160" cy="114300"/>
    <xdr:pic>
      <xdr:nvPicPr>
        <xdr:cNvPr id="12" name="Obrázek 11" descr="https://www.padlo.cz/uploads/kilometrazLegenda/1265986867MOST_S.jpg">
          <a:extLst>
            <a:ext uri="{FF2B5EF4-FFF2-40B4-BE49-F238E27FC236}">
              <a16:creationId xmlns:a16="http://schemas.microsoft.com/office/drawing/2014/main" xmlns="" id="{77BBA8C9-2B13-4735-881C-81D64565FA1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35718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13</xdr:row>
      <xdr:rowOff>38100</xdr:rowOff>
    </xdr:from>
    <xdr:ext cx="137160" cy="114300"/>
    <xdr:pic>
      <xdr:nvPicPr>
        <xdr:cNvPr id="19" name="Obrázek 18" descr="https://www.padlo.cz/uploads/kilometrazLegenda/1265986867MOST_S.jpg">
          <a:extLst>
            <a:ext uri="{FF2B5EF4-FFF2-40B4-BE49-F238E27FC236}">
              <a16:creationId xmlns:a16="http://schemas.microsoft.com/office/drawing/2014/main" xmlns="" id="{A8B97219-1BB1-45F2-B97E-A6EE0EE7DC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38957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198120</xdr:colOff>
      <xdr:row>3</xdr:row>
      <xdr:rowOff>7620</xdr:rowOff>
    </xdr:from>
    <xdr:to>
      <xdr:col>1</xdr:col>
      <xdr:colOff>320040</xdr:colOff>
      <xdr:row>3</xdr:row>
      <xdr:rowOff>121920</xdr:rowOff>
    </xdr:to>
    <xdr:pic>
      <xdr:nvPicPr>
        <xdr:cNvPr id="22" name="Obrázek 21" descr="https://www.padlo.cz/uploads/kilometrazLegenda/1265098921TABORISTE.jpg">
          <a:extLst>
            <a:ext uri="{FF2B5EF4-FFF2-40B4-BE49-F238E27FC236}">
              <a16:creationId xmlns:a16="http://schemas.microsoft.com/office/drawing/2014/main" xmlns="" id="{0581B665-8290-4A59-BC4B-AED985E6AB7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12820" y="224599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47625</xdr:colOff>
      <xdr:row>16</xdr:row>
      <xdr:rowOff>38100</xdr:rowOff>
    </xdr:from>
    <xdr:ext cx="137160" cy="114300"/>
    <xdr:pic>
      <xdr:nvPicPr>
        <xdr:cNvPr id="26" name="Obrázek 25" descr="https://www.padlo.cz/uploads/kilometrazLegenda/1265986867MOST_S.jpg">
          <a:extLst>
            <a:ext uri="{FF2B5EF4-FFF2-40B4-BE49-F238E27FC236}">
              <a16:creationId xmlns:a16="http://schemas.microsoft.com/office/drawing/2014/main" xmlns="" id="{318ECC54-ED51-4CAB-A7C0-26427534A69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47625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17</xdr:row>
      <xdr:rowOff>38100</xdr:rowOff>
    </xdr:from>
    <xdr:ext cx="137160" cy="114300"/>
    <xdr:pic>
      <xdr:nvPicPr>
        <xdr:cNvPr id="27" name="Obrázek 26" descr="https://www.padlo.cz/uploads/kilometrazLegenda/1265986867MOST_S.jpg">
          <a:extLst>
            <a:ext uri="{FF2B5EF4-FFF2-40B4-BE49-F238E27FC236}">
              <a16:creationId xmlns:a16="http://schemas.microsoft.com/office/drawing/2014/main" xmlns="" id="{43C5E081-1B8F-44FF-965F-727E01F30AB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49244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18</xdr:row>
      <xdr:rowOff>38100</xdr:rowOff>
    </xdr:from>
    <xdr:ext cx="137160" cy="114300"/>
    <xdr:pic>
      <xdr:nvPicPr>
        <xdr:cNvPr id="28" name="Obrázek 27" descr="https://www.padlo.cz/uploads/kilometrazLegenda/1265986867MOST_S.jpg">
          <a:extLst>
            <a:ext uri="{FF2B5EF4-FFF2-40B4-BE49-F238E27FC236}">
              <a16:creationId xmlns:a16="http://schemas.microsoft.com/office/drawing/2014/main" xmlns="" id="{65B2A217-1561-4A04-91FD-75A5C911BF5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50863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114300</xdr:colOff>
      <xdr:row>19</xdr:row>
      <xdr:rowOff>53340</xdr:rowOff>
    </xdr:from>
    <xdr:ext cx="251460" cy="114300"/>
    <xdr:pic>
      <xdr:nvPicPr>
        <xdr:cNvPr id="29" name="Obrázek 28" descr="https://www.padlo.cz/uploads/kilometrazLegenda/1265098761JEZ.jpg">
          <a:extLst>
            <a:ext uri="{FF2B5EF4-FFF2-40B4-BE49-F238E27FC236}">
              <a16:creationId xmlns:a16="http://schemas.microsoft.com/office/drawing/2014/main" xmlns="" id="{CDE06859-14D6-4F81-BC44-09ECA9DAE573}"/>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0" y="5263515"/>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388620</xdr:colOff>
      <xdr:row>19</xdr:row>
      <xdr:rowOff>60960</xdr:rowOff>
    </xdr:from>
    <xdr:ext cx="190500" cy="76200"/>
    <xdr:pic>
      <xdr:nvPicPr>
        <xdr:cNvPr id="30" name="Obrázek 29" descr="https://www.padlo.cz/uploads/kilometrazLegenda/1265098882SJZUP.jpg">
          <a:extLst>
            <a:ext uri="{FF2B5EF4-FFF2-40B4-BE49-F238E27FC236}">
              <a16:creationId xmlns:a16="http://schemas.microsoft.com/office/drawing/2014/main" xmlns="" id="{86B4D780-E2DE-48F6-905C-D432F87C685F}"/>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03320" y="5271135"/>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350520</xdr:colOff>
      <xdr:row>20</xdr:row>
      <xdr:rowOff>60960</xdr:rowOff>
    </xdr:from>
    <xdr:ext cx="190500" cy="76200"/>
    <xdr:pic>
      <xdr:nvPicPr>
        <xdr:cNvPr id="31" name="Obrázek 30" descr="https://www.padlo.cz/uploads/kilometrazLegenda/1265098882SJZUP.jpg">
          <a:extLst>
            <a:ext uri="{FF2B5EF4-FFF2-40B4-BE49-F238E27FC236}">
              <a16:creationId xmlns:a16="http://schemas.microsoft.com/office/drawing/2014/main" xmlns="" id="{33C17D80-AAF9-42AA-9BFB-318ADF7F8427}"/>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65220" y="54330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21</xdr:row>
      <xdr:rowOff>38100</xdr:rowOff>
    </xdr:from>
    <xdr:ext cx="137160" cy="114300"/>
    <xdr:pic>
      <xdr:nvPicPr>
        <xdr:cNvPr id="32" name="Obrázek 31" descr="https://www.padlo.cz/uploads/kilometrazLegenda/1265986867MOST_S.jpg">
          <a:extLst>
            <a:ext uri="{FF2B5EF4-FFF2-40B4-BE49-F238E27FC236}">
              <a16:creationId xmlns:a16="http://schemas.microsoft.com/office/drawing/2014/main" xmlns="" id="{7289969E-99AA-466D-BB6E-992C79F3C08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55721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114300</xdr:colOff>
      <xdr:row>22</xdr:row>
      <xdr:rowOff>34290</xdr:rowOff>
    </xdr:from>
    <xdr:ext cx="251460" cy="114300"/>
    <xdr:pic>
      <xdr:nvPicPr>
        <xdr:cNvPr id="33" name="Obrázek 32" descr="https://www.padlo.cz/uploads/kilometrazLegenda/1265098761JEZ.jpg">
          <a:extLst>
            <a:ext uri="{FF2B5EF4-FFF2-40B4-BE49-F238E27FC236}">
              <a16:creationId xmlns:a16="http://schemas.microsoft.com/office/drawing/2014/main" xmlns="" id="{4643ACF6-AA70-4FFA-9612-E1CF2E1CCBC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429000" y="573024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417195</xdr:colOff>
      <xdr:row>22</xdr:row>
      <xdr:rowOff>60960</xdr:rowOff>
    </xdr:from>
    <xdr:ext cx="190500" cy="76200"/>
    <xdr:pic>
      <xdr:nvPicPr>
        <xdr:cNvPr id="34" name="Obrázek 33" descr="https://www.padlo.cz/uploads/kilometrazLegenda/1265098882SJZUP.jpg">
          <a:extLst>
            <a:ext uri="{FF2B5EF4-FFF2-40B4-BE49-F238E27FC236}">
              <a16:creationId xmlns:a16="http://schemas.microsoft.com/office/drawing/2014/main" xmlns="" id="{16E66006-B3EE-432E-816A-8B260141D68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31895" y="575691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23</xdr:row>
      <xdr:rowOff>38100</xdr:rowOff>
    </xdr:from>
    <xdr:ext cx="137160" cy="114300"/>
    <xdr:pic>
      <xdr:nvPicPr>
        <xdr:cNvPr id="35" name="Obrázek 34" descr="https://www.padlo.cz/uploads/kilometrazLegenda/1265986867MOST_S.jpg">
          <a:extLst>
            <a:ext uri="{FF2B5EF4-FFF2-40B4-BE49-F238E27FC236}">
              <a16:creationId xmlns:a16="http://schemas.microsoft.com/office/drawing/2014/main" xmlns="" id="{02722CBE-B8E6-468E-9DE1-3EC0BF2B7E3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58959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24</xdr:row>
      <xdr:rowOff>53340</xdr:rowOff>
    </xdr:from>
    <xdr:ext cx="251460" cy="114300"/>
    <xdr:pic>
      <xdr:nvPicPr>
        <xdr:cNvPr id="36" name="Obrázek 35" descr="https://www.padlo.cz/uploads/kilometrazLegenda/1265098761JEZ.jpg">
          <a:extLst>
            <a:ext uri="{FF2B5EF4-FFF2-40B4-BE49-F238E27FC236}">
              <a16:creationId xmlns:a16="http://schemas.microsoft.com/office/drawing/2014/main" xmlns="" id="{8FEB21F9-81D0-4D8C-A35D-F89303B547FB}"/>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3352800" y="6073140"/>
          <a:ext cx="2514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417195</xdr:colOff>
      <xdr:row>24</xdr:row>
      <xdr:rowOff>60960</xdr:rowOff>
    </xdr:from>
    <xdr:ext cx="190500" cy="76200"/>
    <xdr:pic>
      <xdr:nvPicPr>
        <xdr:cNvPr id="37" name="Obrázek 36" descr="https://www.padlo.cz/uploads/kilometrazLegenda/1265098882SJZUP.jpg">
          <a:extLst>
            <a:ext uri="{FF2B5EF4-FFF2-40B4-BE49-F238E27FC236}">
              <a16:creationId xmlns:a16="http://schemas.microsoft.com/office/drawing/2014/main" xmlns="" id="{A2022E3B-5FBC-4DA9-B33D-EE99EEFF8A7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731895" y="6080760"/>
          <a:ext cx="190500" cy="762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25</xdr:row>
      <xdr:rowOff>38100</xdr:rowOff>
    </xdr:from>
    <xdr:ext cx="137160" cy="114300"/>
    <xdr:pic>
      <xdr:nvPicPr>
        <xdr:cNvPr id="38" name="Obrázek 37" descr="https://www.padlo.cz/uploads/kilometrazLegenda/1265986867MOST_S.jpg">
          <a:extLst>
            <a:ext uri="{FF2B5EF4-FFF2-40B4-BE49-F238E27FC236}">
              <a16:creationId xmlns:a16="http://schemas.microsoft.com/office/drawing/2014/main" xmlns="" id="{74B32796-8D86-4ED8-ADF7-277197DDA29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2198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26</xdr:row>
      <xdr:rowOff>38100</xdr:rowOff>
    </xdr:from>
    <xdr:ext cx="137160" cy="114300"/>
    <xdr:pic>
      <xdr:nvPicPr>
        <xdr:cNvPr id="39" name="Obrázek 38" descr="https://www.padlo.cz/uploads/kilometrazLegenda/1265986867MOST_S.jpg">
          <a:extLst>
            <a:ext uri="{FF2B5EF4-FFF2-40B4-BE49-F238E27FC236}">
              <a16:creationId xmlns:a16="http://schemas.microsoft.com/office/drawing/2014/main" xmlns="" id="{BB01CF28-8F78-4D30-87B9-038995382A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3817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27</xdr:row>
      <xdr:rowOff>38100</xdr:rowOff>
    </xdr:from>
    <xdr:ext cx="137160" cy="114300"/>
    <xdr:pic>
      <xdr:nvPicPr>
        <xdr:cNvPr id="47" name="Obrázek 46" descr="https://www.padlo.cz/uploads/kilometrazLegenda/1265986867MOST_S.jpg">
          <a:extLst>
            <a:ext uri="{FF2B5EF4-FFF2-40B4-BE49-F238E27FC236}">
              <a16:creationId xmlns:a16="http://schemas.microsoft.com/office/drawing/2014/main" xmlns="" id="{512E85CB-AFDA-4E75-A844-EC880C5B11A1}"/>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5436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28</xdr:row>
      <xdr:rowOff>38100</xdr:rowOff>
    </xdr:from>
    <xdr:ext cx="137160" cy="114300"/>
    <xdr:pic>
      <xdr:nvPicPr>
        <xdr:cNvPr id="48" name="Obrázek 47" descr="https://www.padlo.cz/uploads/kilometrazLegenda/1265986867MOST_S.jpg">
          <a:extLst>
            <a:ext uri="{FF2B5EF4-FFF2-40B4-BE49-F238E27FC236}">
              <a16:creationId xmlns:a16="http://schemas.microsoft.com/office/drawing/2014/main" xmlns="" id="{DE031E1F-20E4-4950-ADBF-D5AA15AC2FB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7056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29</xdr:row>
      <xdr:rowOff>38100</xdr:rowOff>
    </xdr:from>
    <xdr:ext cx="137160" cy="114300"/>
    <xdr:pic>
      <xdr:nvPicPr>
        <xdr:cNvPr id="51" name="Obrázek 50" descr="https://www.padlo.cz/uploads/kilometrazLegenda/1265986867MOST_S.jpg">
          <a:extLst>
            <a:ext uri="{FF2B5EF4-FFF2-40B4-BE49-F238E27FC236}">
              <a16:creationId xmlns:a16="http://schemas.microsoft.com/office/drawing/2014/main" xmlns="" id="{CD100C44-9F95-4787-8272-5E89D50DF58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68675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31</xdr:row>
      <xdr:rowOff>38100</xdr:rowOff>
    </xdr:from>
    <xdr:ext cx="137160" cy="114300"/>
    <xdr:pic>
      <xdr:nvPicPr>
        <xdr:cNvPr id="57" name="Obrázek 56" descr="https://www.padlo.cz/uploads/kilometrazLegenda/1265986867MOST_S.jpg">
          <a:extLst>
            <a:ext uri="{FF2B5EF4-FFF2-40B4-BE49-F238E27FC236}">
              <a16:creationId xmlns:a16="http://schemas.microsoft.com/office/drawing/2014/main" xmlns="" id="{A68660FE-83C9-4868-ACB3-67105F1CF23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73533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32</xdr:row>
      <xdr:rowOff>38100</xdr:rowOff>
    </xdr:from>
    <xdr:ext cx="137160" cy="114300"/>
    <xdr:pic>
      <xdr:nvPicPr>
        <xdr:cNvPr id="58" name="Obrázek 57" descr="https://www.padlo.cz/uploads/kilometrazLegenda/1265986867MOST_S.jpg">
          <a:extLst>
            <a:ext uri="{FF2B5EF4-FFF2-40B4-BE49-F238E27FC236}">
              <a16:creationId xmlns:a16="http://schemas.microsoft.com/office/drawing/2014/main" xmlns="" id="{AF4179F6-E119-4A49-ADB8-43A5AF576E66}"/>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75152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33</xdr:row>
      <xdr:rowOff>38100</xdr:rowOff>
    </xdr:from>
    <xdr:ext cx="137160" cy="114300"/>
    <xdr:pic>
      <xdr:nvPicPr>
        <xdr:cNvPr id="59" name="Obrázek 58" descr="https://www.padlo.cz/uploads/kilometrazLegenda/1265986867MOST_S.jpg">
          <a:extLst>
            <a:ext uri="{FF2B5EF4-FFF2-40B4-BE49-F238E27FC236}">
              <a16:creationId xmlns:a16="http://schemas.microsoft.com/office/drawing/2014/main" xmlns="" id="{813FE2FB-A36A-4329-860E-FBCE353291B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76771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36195</xdr:colOff>
      <xdr:row>34</xdr:row>
      <xdr:rowOff>32385</xdr:rowOff>
    </xdr:from>
    <xdr:to>
      <xdr:col>1</xdr:col>
      <xdr:colOff>158115</xdr:colOff>
      <xdr:row>34</xdr:row>
      <xdr:rowOff>146685</xdr:rowOff>
    </xdr:to>
    <xdr:pic>
      <xdr:nvPicPr>
        <xdr:cNvPr id="60" name="Obrázek 59" descr="https://www.padlo.cz/uploads/kilometrazLegenda/1265098921TABORISTE.jpg">
          <a:extLst>
            <a:ext uri="{FF2B5EF4-FFF2-40B4-BE49-F238E27FC236}">
              <a16:creationId xmlns:a16="http://schemas.microsoft.com/office/drawing/2014/main" xmlns="" id="{8CA1E3AB-5E81-4809-9703-03BA874CBE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0895" y="783336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219075</xdr:colOff>
      <xdr:row>29</xdr:row>
      <xdr:rowOff>47625</xdr:rowOff>
    </xdr:from>
    <xdr:to>
      <xdr:col>1</xdr:col>
      <xdr:colOff>325755</xdr:colOff>
      <xdr:row>29</xdr:row>
      <xdr:rowOff>161925</xdr:rowOff>
    </xdr:to>
    <xdr:pic>
      <xdr:nvPicPr>
        <xdr:cNvPr id="71" name="Obrázek 70" descr="https://www.padlo.cz/uploads/kilometrazLegenda/1265098961PITI.jpg">
          <a:extLst>
            <a:ext uri="{FF2B5EF4-FFF2-40B4-BE49-F238E27FC236}">
              <a16:creationId xmlns:a16="http://schemas.microsoft.com/office/drawing/2014/main" xmlns="" id="{436020A5-5654-4EE0-AA37-0376E60DABF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33775" y="68770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200025</xdr:colOff>
      <xdr:row>34</xdr:row>
      <xdr:rowOff>28575</xdr:rowOff>
    </xdr:from>
    <xdr:to>
      <xdr:col>1</xdr:col>
      <xdr:colOff>306705</xdr:colOff>
      <xdr:row>34</xdr:row>
      <xdr:rowOff>142875</xdr:rowOff>
    </xdr:to>
    <xdr:pic>
      <xdr:nvPicPr>
        <xdr:cNvPr id="72" name="Obrázek 71" descr="https://www.padlo.cz/uploads/kilometrazLegenda/1265098961PITI.jpg">
          <a:extLst>
            <a:ext uri="{FF2B5EF4-FFF2-40B4-BE49-F238E27FC236}">
              <a16:creationId xmlns:a16="http://schemas.microsoft.com/office/drawing/2014/main" xmlns="" id="{4E16E9FA-3028-408A-9ACB-370AA46E997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4725" y="78295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36195</xdr:colOff>
      <xdr:row>35</xdr:row>
      <xdr:rowOff>32385</xdr:rowOff>
    </xdr:from>
    <xdr:ext cx="121920" cy="114300"/>
    <xdr:pic>
      <xdr:nvPicPr>
        <xdr:cNvPr id="73" name="Obrázek 72" descr="https://www.padlo.cz/uploads/kilometrazLegenda/1265098921TABORISTE.jpg">
          <a:extLst>
            <a:ext uri="{FF2B5EF4-FFF2-40B4-BE49-F238E27FC236}">
              <a16:creationId xmlns:a16="http://schemas.microsoft.com/office/drawing/2014/main" xmlns="" id="{687A62C6-4462-471D-AD99-209A24E3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0895" y="7995285"/>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200025</xdr:colOff>
      <xdr:row>35</xdr:row>
      <xdr:rowOff>28575</xdr:rowOff>
    </xdr:from>
    <xdr:ext cx="106680" cy="114300"/>
    <xdr:pic>
      <xdr:nvPicPr>
        <xdr:cNvPr id="74" name="Obrázek 73" descr="https://www.padlo.cz/uploads/kilometrazLegenda/1265098961PITI.jpg">
          <a:extLst>
            <a:ext uri="{FF2B5EF4-FFF2-40B4-BE49-F238E27FC236}">
              <a16:creationId xmlns:a16="http://schemas.microsoft.com/office/drawing/2014/main" xmlns="" id="{AC568C4E-4BE6-474B-830B-7D8257D4738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4725" y="799147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304800</xdr:colOff>
      <xdr:row>24</xdr:row>
      <xdr:rowOff>47625</xdr:rowOff>
    </xdr:from>
    <xdr:to>
      <xdr:col>1</xdr:col>
      <xdr:colOff>365760</xdr:colOff>
      <xdr:row>24</xdr:row>
      <xdr:rowOff>161925</xdr:rowOff>
    </xdr:to>
    <xdr:pic>
      <xdr:nvPicPr>
        <xdr:cNvPr id="75" name="Obrázek 74" descr="https://www.padlo.cz/uploads/kilometrazLegenda/1265098775PRENOS.jpg">
          <a:extLst>
            <a:ext uri="{FF2B5EF4-FFF2-40B4-BE49-F238E27FC236}">
              <a16:creationId xmlns:a16="http://schemas.microsoft.com/office/drawing/2014/main" xmlns="" id="{1EAEF1CA-8C02-4F3F-86C5-A51805D10D3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619500" y="6067425"/>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38100</xdr:colOff>
      <xdr:row>22</xdr:row>
      <xdr:rowOff>28575</xdr:rowOff>
    </xdr:from>
    <xdr:to>
      <xdr:col>1</xdr:col>
      <xdr:colOff>99060</xdr:colOff>
      <xdr:row>22</xdr:row>
      <xdr:rowOff>142875</xdr:rowOff>
    </xdr:to>
    <xdr:pic>
      <xdr:nvPicPr>
        <xdr:cNvPr id="76" name="Obrázek 75" descr="https://www.padlo.cz/uploads/kilometrazLegenda/1265098775PRENOS.jpg">
          <a:extLst>
            <a:ext uri="{FF2B5EF4-FFF2-40B4-BE49-F238E27FC236}">
              <a16:creationId xmlns:a16="http://schemas.microsoft.com/office/drawing/2014/main" xmlns="" id="{FC7EA12F-0FEE-46B9-8618-1A3D39D7142B}"/>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52800" y="5724525"/>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28575</xdr:colOff>
      <xdr:row>19</xdr:row>
      <xdr:rowOff>47625</xdr:rowOff>
    </xdr:from>
    <xdr:to>
      <xdr:col>1</xdr:col>
      <xdr:colOff>89535</xdr:colOff>
      <xdr:row>19</xdr:row>
      <xdr:rowOff>161925</xdr:rowOff>
    </xdr:to>
    <xdr:pic>
      <xdr:nvPicPr>
        <xdr:cNvPr id="77" name="Obrázek 76" descr="https://www.padlo.cz/uploads/kilometrazLegenda/1265098775PRENOS.jpg">
          <a:extLst>
            <a:ext uri="{FF2B5EF4-FFF2-40B4-BE49-F238E27FC236}">
              <a16:creationId xmlns:a16="http://schemas.microsoft.com/office/drawing/2014/main" xmlns="" id="{A1C7C2B5-F68F-48B5-87E2-74DCA23C6325}"/>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343275" y="5257800"/>
          <a:ext cx="609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342900</xdr:colOff>
      <xdr:row>29</xdr:row>
      <xdr:rowOff>47625</xdr:rowOff>
    </xdr:from>
    <xdr:to>
      <xdr:col>1</xdr:col>
      <xdr:colOff>480060</xdr:colOff>
      <xdr:row>29</xdr:row>
      <xdr:rowOff>161925</xdr:rowOff>
    </xdr:to>
    <xdr:pic>
      <xdr:nvPicPr>
        <xdr:cNvPr id="78" name="Obrázek 77" descr="https://www.padlo.cz/uploads/kilometrazLegenda/1265099093JIDLO.jpg">
          <a:extLst>
            <a:ext uri="{FF2B5EF4-FFF2-40B4-BE49-F238E27FC236}">
              <a16:creationId xmlns:a16="http://schemas.microsoft.com/office/drawing/2014/main" xmlns="" id="{035898AD-195E-4FB5-BAE8-E98B36C21BCD}"/>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3657600" y="687705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xdr:col>
      <xdr:colOff>47625</xdr:colOff>
      <xdr:row>36</xdr:row>
      <xdr:rowOff>38100</xdr:rowOff>
    </xdr:from>
    <xdr:ext cx="137160" cy="114300"/>
    <xdr:pic>
      <xdr:nvPicPr>
        <xdr:cNvPr id="81" name="Obrázek 80" descr="https://www.padlo.cz/uploads/kilometrazLegenda/1265986867MOST_S.jpg">
          <a:extLst>
            <a:ext uri="{FF2B5EF4-FFF2-40B4-BE49-F238E27FC236}">
              <a16:creationId xmlns:a16="http://schemas.microsoft.com/office/drawing/2014/main" xmlns="" id="{B32336DB-3B89-4658-8BA2-285DF02A6945}"/>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888682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36195</xdr:colOff>
      <xdr:row>39</xdr:row>
      <xdr:rowOff>32385</xdr:rowOff>
    </xdr:from>
    <xdr:ext cx="121920" cy="114300"/>
    <xdr:pic>
      <xdr:nvPicPr>
        <xdr:cNvPr id="82" name="Obrázek 81" descr="https://www.padlo.cz/uploads/kilometrazLegenda/1265098921TABORISTE.jpg">
          <a:extLst>
            <a:ext uri="{FF2B5EF4-FFF2-40B4-BE49-F238E27FC236}">
              <a16:creationId xmlns:a16="http://schemas.microsoft.com/office/drawing/2014/main" xmlns="" id="{4B498290-C171-4661-B7D3-FF9C45F405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50895" y="9528810"/>
          <a:ext cx="12192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200025</xdr:colOff>
      <xdr:row>39</xdr:row>
      <xdr:rowOff>28575</xdr:rowOff>
    </xdr:from>
    <xdr:ext cx="106680" cy="114300"/>
    <xdr:pic>
      <xdr:nvPicPr>
        <xdr:cNvPr id="83" name="Obrázek 82" descr="https://www.padlo.cz/uploads/kilometrazLegenda/1265098961PITI.jpg">
          <a:extLst>
            <a:ext uri="{FF2B5EF4-FFF2-40B4-BE49-F238E27FC236}">
              <a16:creationId xmlns:a16="http://schemas.microsoft.com/office/drawing/2014/main" xmlns="" id="{BFAC004E-87C1-4D58-AAD9-126FDE501A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514725" y="95250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41</xdr:row>
      <xdr:rowOff>38100</xdr:rowOff>
    </xdr:from>
    <xdr:ext cx="137160" cy="114300"/>
    <xdr:pic>
      <xdr:nvPicPr>
        <xdr:cNvPr id="84" name="Obrázek 83" descr="https://www.padlo.cz/uploads/kilometrazLegenda/1265986867MOST_S.jpg">
          <a:extLst>
            <a:ext uri="{FF2B5EF4-FFF2-40B4-BE49-F238E27FC236}">
              <a16:creationId xmlns:a16="http://schemas.microsoft.com/office/drawing/2014/main" xmlns="" id="{31955A46-618B-4297-B66D-E11CB0047EE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9858375"/>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42</xdr:row>
      <xdr:rowOff>38100</xdr:rowOff>
    </xdr:from>
    <xdr:ext cx="137160" cy="114300"/>
    <xdr:pic>
      <xdr:nvPicPr>
        <xdr:cNvPr id="85" name="Obrázek 84" descr="https://www.padlo.cz/uploads/kilometrazLegenda/1265986867MOST_S.jpg">
          <a:extLst>
            <a:ext uri="{FF2B5EF4-FFF2-40B4-BE49-F238E27FC236}">
              <a16:creationId xmlns:a16="http://schemas.microsoft.com/office/drawing/2014/main" xmlns="" id="{96DE5F9C-53DF-46A2-8187-19F176DD0F04}"/>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362325" y="10020300"/>
          <a:ext cx="13716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38</xdr:row>
      <xdr:rowOff>28575</xdr:rowOff>
    </xdr:from>
    <xdr:ext cx="106680" cy="114300"/>
    <xdr:pic>
      <xdr:nvPicPr>
        <xdr:cNvPr id="86" name="Obrázek 85" descr="https://www.padlo.cz/uploads/kilometrazLegenda/1265098961PITI.jpg">
          <a:extLst>
            <a:ext uri="{FF2B5EF4-FFF2-40B4-BE49-F238E27FC236}">
              <a16:creationId xmlns:a16="http://schemas.microsoft.com/office/drawing/2014/main" xmlns="" id="{44D457E2-2A73-4E6F-AE94-2B2189083C2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9363075"/>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47625</xdr:colOff>
      <xdr:row>43</xdr:row>
      <xdr:rowOff>47625</xdr:rowOff>
    </xdr:from>
    <xdr:ext cx="106680" cy="114300"/>
    <xdr:pic>
      <xdr:nvPicPr>
        <xdr:cNvPr id="87" name="Obrázek 86" descr="https://www.padlo.cz/uploads/kilometrazLegenda/1265098961PITI.jpg">
          <a:extLst>
            <a:ext uri="{FF2B5EF4-FFF2-40B4-BE49-F238E27FC236}">
              <a16:creationId xmlns:a16="http://schemas.microsoft.com/office/drawing/2014/main" xmlns="" id="{32631FDC-EBC6-4538-8159-5211C507B20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62325" y="1019175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38100</xdr:colOff>
      <xdr:row>40</xdr:row>
      <xdr:rowOff>19050</xdr:rowOff>
    </xdr:from>
    <xdr:ext cx="106680" cy="114300"/>
    <xdr:pic>
      <xdr:nvPicPr>
        <xdr:cNvPr id="88" name="Obrázek 87" descr="https://www.padlo.cz/uploads/kilometrazLegenda/1265098961PITI.jpg">
          <a:extLst>
            <a:ext uri="{FF2B5EF4-FFF2-40B4-BE49-F238E27FC236}">
              <a16:creationId xmlns:a16="http://schemas.microsoft.com/office/drawing/2014/main" xmlns="" id="{FE11D2E8-3C41-4981-9A93-8AD14E192D6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352800" y="9677400"/>
          <a:ext cx="106680" cy="1143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392451</xdr:colOff>
      <xdr:row>38</xdr:row>
      <xdr:rowOff>182011</xdr:rowOff>
    </xdr:to>
    <xdr:pic>
      <xdr:nvPicPr>
        <xdr:cNvPr id="9664" name="Obrázek 9663">
          <a:extLst>
            <a:ext uri="{FF2B5EF4-FFF2-40B4-BE49-F238E27FC236}">
              <a16:creationId xmlns:a16="http://schemas.microsoft.com/office/drawing/2014/main" xmlns="" id="{589F4450-F656-815C-9E0B-2D9E23EAB87C}"/>
            </a:ext>
          </a:extLst>
        </xdr:cNvPr>
        <xdr:cNvPicPr>
          <a:picLocks noChangeAspect="1"/>
        </xdr:cNvPicPr>
      </xdr:nvPicPr>
      <xdr:blipFill>
        <a:blip xmlns:r="http://schemas.openxmlformats.org/officeDocument/2006/relationships" r:embed="rId1"/>
        <a:stretch>
          <a:fillRect/>
        </a:stretch>
      </xdr:blipFill>
      <xdr:spPr>
        <a:xfrm>
          <a:off x="0" y="0"/>
          <a:ext cx="13803651" cy="7421011"/>
        </a:xfrm>
        <a:prstGeom prst="rect">
          <a:avLst/>
        </a:prstGeom>
      </xdr:spPr>
    </xdr:pic>
    <xdr:clientData/>
  </xdr:twoCellAnchor>
  <xdr:twoCellAnchor editAs="oneCell">
    <xdr:from>
      <xdr:col>0</xdr:col>
      <xdr:colOff>0</xdr:colOff>
      <xdr:row>39</xdr:row>
      <xdr:rowOff>0</xdr:rowOff>
    </xdr:from>
    <xdr:to>
      <xdr:col>22</xdr:col>
      <xdr:colOff>249556</xdr:colOff>
      <xdr:row>80</xdr:row>
      <xdr:rowOff>86827</xdr:rowOff>
    </xdr:to>
    <xdr:pic>
      <xdr:nvPicPr>
        <xdr:cNvPr id="9665" name="Obrázek 9664">
          <a:extLst>
            <a:ext uri="{FF2B5EF4-FFF2-40B4-BE49-F238E27FC236}">
              <a16:creationId xmlns:a16="http://schemas.microsoft.com/office/drawing/2014/main" xmlns="" id="{B7F84F99-BC75-0636-E865-CCE1A29BDF1C}"/>
            </a:ext>
          </a:extLst>
        </xdr:cNvPr>
        <xdr:cNvPicPr>
          <a:picLocks noChangeAspect="1"/>
        </xdr:cNvPicPr>
      </xdr:nvPicPr>
      <xdr:blipFill>
        <a:blip xmlns:r="http://schemas.openxmlformats.org/officeDocument/2006/relationships" r:embed="rId2"/>
        <a:stretch>
          <a:fillRect/>
        </a:stretch>
      </xdr:blipFill>
      <xdr:spPr>
        <a:xfrm>
          <a:off x="0" y="7429500"/>
          <a:ext cx="13660756" cy="7897327"/>
        </a:xfrm>
        <a:prstGeom prst="rect">
          <a:avLst/>
        </a:prstGeom>
      </xdr:spPr>
    </xdr:pic>
    <xdr:clientData/>
  </xdr:twoCellAnchor>
  <xdr:twoCellAnchor editAs="oneCell">
    <xdr:from>
      <xdr:col>0</xdr:col>
      <xdr:colOff>0</xdr:colOff>
      <xdr:row>81</xdr:row>
      <xdr:rowOff>0</xdr:rowOff>
    </xdr:from>
    <xdr:to>
      <xdr:col>21</xdr:col>
      <xdr:colOff>525735</xdr:colOff>
      <xdr:row>123</xdr:row>
      <xdr:rowOff>124959</xdr:rowOff>
    </xdr:to>
    <xdr:pic>
      <xdr:nvPicPr>
        <xdr:cNvPr id="9667" name="Obrázek 9666">
          <a:extLst>
            <a:ext uri="{FF2B5EF4-FFF2-40B4-BE49-F238E27FC236}">
              <a16:creationId xmlns:a16="http://schemas.microsoft.com/office/drawing/2014/main" xmlns="" id="{8FFAB56D-4925-2B27-2566-D6A6AA75CC79}"/>
            </a:ext>
          </a:extLst>
        </xdr:cNvPr>
        <xdr:cNvPicPr>
          <a:picLocks noChangeAspect="1"/>
        </xdr:cNvPicPr>
      </xdr:nvPicPr>
      <xdr:blipFill>
        <a:blip xmlns:r="http://schemas.openxmlformats.org/officeDocument/2006/relationships" r:embed="rId3"/>
        <a:stretch>
          <a:fillRect/>
        </a:stretch>
      </xdr:blipFill>
      <xdr:spPr>
        <a:xfrm>
          <a:off x="0" y="15430500"/>
          <a:ext cx="13327335" cy="8125959"/>
        </a:xfrm>
        <a:prstGeom prst="rect">
          <a:avLst/>
        </a:prstGeom>
      </xdr:spPr>
    </xdr:pic>
    <xdr:clientData/>
  </xdr:twoCellAnchor>
  <xdr:twoCellAnchor editAs="oneCell">
    <xdr:from>
      <xdr:col>0</xdr:col>
      <xdr:colOff>0</xdr:colOff>
      <xdr:row>124</xdr:row>
      <xdr:rowOff>0</xdr:rowOff>
    </xdr:from>
    <xdr:to>
      <xdr:col>22</xdr:col>
      <xdr:colOff>68556</xdr:colOff>
      <xdr:row>165</xdr:row>
      <xdr:rowOff>77301</xdr:rowOff>
    </xdr:to>
    <xdr:pic>
      <xdr:nvPicPr>
        <xdr:cNvPr id="9668" name="Obrázek 9667">
          <a:extLst>
            <a:ext uri="{FF2B5EF4-FFF2-40B4-BE49-F238E27FC236}">
              <a16:creationId xmlns:a16="http://schemas.microsoft.com/office/drawing/2014/main" xmlns="" id="{EC0461E4-8688-ACC3-F35F-E2C3FFF409BF}"/>
            </a:ext>
          </a:extLst>
        </xdr:cNvPr>
        <xdr:cNvPicPr>
          <a:picLocks noChangeAspect="1"/>
        </xdr:cNvPicPr>
      </xdr:nvPicPr>
      <xdr:blipFill>
        <a:blip xmlns:r="http://schemas.openxmlformats.org/officeDocument/2006/relationships" r:embed="rId4"/>
        <a:stretch>
          <a:fillRect/>
        </a:stretch>
      </xdr:blipFill>
      <xdr:spPr>
        <a:xfrm>
          <a:off x="0" y="23622000"/>
          <a:ext cx="13479756" cy="7887801"/>
        </a:xfrm>
        <a:prstGeom prst="rect">
          <a:avLst/>
        </a:prstGeom>
      </xdr:spPr>
    </xdr:pic>
    <xdr:clientData/>
  </xdr:twoCellAnchor>
  <xdr:twoCellAnchor editAs="oneCell">
    <xdr:from>
      <xdr:col>0</xdr:col>
      <xdr:colOff>0</xdr:colOff>
      <xdr:row>166</xdr:row>
      <xdr:rowOff>0</xdr:rowOff>
    </xdr:from>
    <xdr:to>
      <xdr:col>21</xdr:col>
      <xdr:colOff>278050</xdr:colOff>
      <xdr:row>209</xdr:row>
      <xdr:rowOff>29722</xdr:rowOff>
    </xdr:to>
    <xdr:pic>
      <xdr:nvPicPr>
        <xdr:cNvPr id="9670" name="Obrázek 9669">
          <a:extLst>
            <a:ext uri="{FF2B5EF4-FFF2-40B4-BE49-F238E27FC236}">
              <a16:creationId xmlns:a16="http://schemas.microsoft.com/office/drawing/2014/main" xmlns="" id="{3D8E9F01-EA1F-5628-945A-C5B7AE10BA53}"/>
            </a:ext>
          </a:extLst>
        </xdr:cNvPr>
        <xdr:cNvPicPr>
          <a:picLocks noChangeAspect="1"/>
        </xdr:cNvPicPr>
      </xdr:nvPicPr>
      <xdr:blipFill>
        <a:blip xmlns:r="http://schemas.openxmlformats.org/officeDocument/2006/relationships" r:embed="rId5"/>
        <a:stretch>
          <a:fillRect/>
        </a:stretch>
      </xdr:blipFill>
      <xdr:spPr>
        <a:xfrm>
          <a:off x="0" y="31623000"/>
          <a:ext cx="13079650" cy="8221222"/>
        </a:xfrm>
        <a:prstGeom prst="rect">
          <a:avLst/>
        </a:prstGeom>
      </xdr:spPr>
    </xdr:pic>
    <xdr:clientData/>
  </xdr:twoCellAnchor>
  <xdr:twoCellAnchor editAs="oneCell">
    <xdr:from>
      <xdr:col>0</xdr:col>
      <xdr:colOff>0</xdr:colOff>
      <xdr:row>210</xdr:row>
      <xdr:rowOff>0</xdr:rowOff>
    </xdr:from>
    <xdr:to>
      <xdr:col>22</xdr:col>
      <xdr:colOff>173346</xdr:colOff>
      <xdr:row>218</xdr:row>
      <xdr:rowOff>152634</xdr:rowOff>
    </xdr:to>
    <xdr:pic>
      <xdr:nvPicPr>
        <xdr:cNvPr id="9671" name="Obrázek 9670">
          <a:extLst>
            <a:ext uri="{FF2B5EF4-FFF2-40B4-BE49-F238E27FC236}">
              <a16:creationId xmlns:a16="http://schemas.microsoft.com/office/drawing/2014/main" xmlns="" id="{126DCC96-9DCF-DF97-D38C-28FE2A842C76}"/>
            </a:ext>
          </a:extLst>
        </xdr:cNvPr>
        <xdr:cNvPicPr>
          <a:picLocks noChangeAspect="1"/>
        </xdr:cNvPicPr>
      </xdr:nvPicPr>
      <xdr:blipFill>
        <a:blip xmlns:r="http://schemas.openxmlformats.org/officeDocument/2006/relationships" r:embed="rId6"/>
        <a:stretch>
          <a:fillRect/>
        </a:stretch>
      </xdr:blipFill>
      <xdr:spPr>
        <a:xfrm>
          <a:off x="0" y="40005000"/>
          <a:ext cx="13584546" cy="167663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561975</xdr:colOff>
      <xdr:row>25</xdr:row>
      <xdr:rowOff>3175</xdr:rowOff>
    </xdr:from>
    <xdr:to>
      <xdr:col>3</xdr:col>
      <xdr:colOff>647701</xdr:colOff>
      <xdr:row>25</xdr:row>
      <xdr:rowOff>9525</xdr:rowOff>
    </xdr:to>
    <xdr:cxnSp macro="">
      <xdr:nvCxnSpPr>
        <xdr:cNvPr id="3" name="Přímá spojnice se šipkou 2">
          <a:extLst>
            <a:ext uri="{FF2B5EF4-FFF2-40B4-BE49-F238E27FC236}">
              <a16:creationId xmlns:a16="http://schemas.microsoft.com/office/drawing/2014/main" xmlns="" id="{00000000-0008-0000-0700-000003000000}"/>
            </a:ext>
          </a:extLst>
        </xdr:cNvPr>
        <xdr:cNvCxnSpPr/>
      </xdr:nvCxnSpPr>
      <xdr:spPr>
        <a:xfrm flipH="1">
          <a:off x="3152775" y="4784725"/>
          <a:ext cx="1152526" cy="63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342900</xdr:colOff>
      <xdr:row>22</xdr:row>
      <xdr:rowOff>180975</xdr:rowOff>
    </xdr:from>
    <xdr:to>
      <xdr:col>2</xdr:col>
      <xdr:colOff>631825</xdr:colOff>
      <xdr:row>22</xdr:row>
      <xdr:rowOff>180975</xdr:rowOff>
    </xdr:to>
    <xdr:cxnSp macro="">
      <xdr:nvCxnSpPr>
        <xdr:cNvPr id="8" name="Přímá spojnice se šipkou 7">
          <a:extLst>
            <a:ext uri="{FF2B5EF4-FFF2-40B4-BE49-F238E27FC236}">
              <a16:creationId xmlns:a16="http://schemas.microsoft.com/office/drawing/2014/main" xmlns="" id="{00000000-0008-0000-0700-000008000000}"/>
            </a:ext>
          </a:extLst>
        </xdr:cNvPr>
        <xdr:cNvCxnSpPr/>
      </xdr:nvCxnSpPr>
      <xdr:spPr>
        <a:xfrm>
          <a:off x="1933575" y="4391025"/>
          <a:ext cx="1289050" cy="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561975</xdr:colOff>
      <xdr:row>25</xdr:row>
      <xdr:rowOff>180975</xdr:rowOff>
    </xdr:from>
    <xdr:to>
      <xdr:col>4</xdr:col>
      <xdr:colOff>676276</xdr:colOff>
      <xdr:row>26</xdr:row>
      <xdr:rowOff>3175</xdr:rowOff>
    </xdr:to>
    <xdr:cxnSp macro="">
      <xdr:nvCxnSpPr>
        <xdr:cNvPr id="4" name="Přímá spojnice se šipkou 3">
          <a:extLst>
            <a:ext uri="{FF2B5EF4-FFF2-40B4-BE49-F238E27FC236}">
              <a16:creationId xmlns:a16="http://schemas.microsoft.com/office/drawing/2014/main" xmlns="" id="{A1E01991-7C88-4957-97DB-EE51FAC2B16A}"/>
            </a:ext>
          </a:extLst>
        </xdr:cNvPr>
        <xdr:cNvCxnSpPr/>
      </xdr:nvCxnSpPr>
      <xdr:spPr>
        <a:xfrm flipH="1" flipV="1">
          <a:off x="3152775" y="4962525"/>
          <a:ext cx="2181226" cy="1270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hron@dronte.cz"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AB52"/>
  <sheetViews>
    <sheetView workbookViewId="0">
      <selection activeCell="A17" sqref="A17"/>
    </sheetView>
  </sheetViews>
  <sheetFormatPr defaultRowHeight="14.4" x14ac:dyDescent="0.3"/>
  <cols>
    <col min="1" max="1" width="6.5546875" style="5" customWidth="1"/>
    <col min="2" max="2" width="8" style="5" customWidth="1"/>
    <col min="3" max="3" width="17.88671875" style="5" customWidth="1"/>
    <col min="4" max="4" width="3.44140625" style="5" customWidth="1"/>
    <col min="5" max="5" width="10.109375" style="5" bestFit="1" customWidth="1"/>
    <col min="6" max="6" width="4.88671875" style="5" customWidth="1"/>
    <col min="7" max="7" width="6" style="5" bestFit="1" customWidth="1"/>
    <col min="8" max="8" width="5.88671875" style="5" customWidth="1"/>
    <col min="9" max="9" width="5.88671875" style="5" bestFit="1" customWidth="1"/>
    <col min="10" max="10" width="5.5546875" style="5" bestFit="1" customWidth="1"/>
    <col min="11" max="11" width="6.5546875" style="5" customWidth="1"/>
    <col min="12" max="12" width="8.109375" style="5" customWidth="1"/>
    <col min="13" max="13" width="8.88671875" style="5" customWidth="1"/>
    <col min="14" max="14" width="8.5546875" style="5" customWidth="1"/>
    <col min="15" max="15" width="9.44140625" style="5" customWidth="1"/>
    <col min="16" max="16" width="11.88671875" style="5" customWidth="1"/>
    <col min="17" max="17" width="4" style="5" customWidth="1"/>
    <col min="18" max="20" width="9.109375" style="5"/>
    <col min="21" max="21" width="8.88671875" style="5" customWidth="1"/>
    <col min="22" max="22" width="9.6640625" style="5" bestFit="1" customWidth="1"/>
    <col min="23" max="23" width="12.5546875" style="5" bestFit="1" customWidth="1"/>
    <col min="24" max="24" width="14.5546875" style="5" customWidth="1"/>
    <col min="25" max="25" width="2.88671875" style="5" customWidth="1"/>
    <col min="26" max="26" width="7.44140625" style="64" customWidth="1"/>
    <col min="27" max="255" width="9.109375" style="5"/>
    <col min="256" max="256" width="6.5546875" style="5" customWidth="1"/>
    <col min="257" max="257" width="8" style="5" customWidth="1"/>
    <col min="258" max="258" width="25.44140625" style="5" customWidth="1"/>
    <col min="259" max="259" width="3.44140625" style="5" customWidth="1"/>
    <col min="260" max="260" width="10.109375" style="5" bestFit="1" customWidth="1"/>
    <col min="261" max="261" width="4.88671875" style="5" customWidth="1"/>
    <col min="262" max="262" width="6" style="5" bestFit="1" customWidth="1"/>
    <col min="263" max="263" width="3.88671875" style="5" bestFit="1" customWidth="1"/>
    <col min="264" max="264" width="5.88671875" style="5" bestFit="1" customWidth="1"/>
    <col min="265" max="265" width="5.5546875" style="5" bestFit="1" customWidth="1"/>
    <col min="266" max="266" width="6.5546875" style="5" customWidth="1"/>
    <col min="267" max="267" width="8.109375" style="5" customWidth="1"/>
    <col min="268" max="268" width="9.44140625" style="5" customWidth="1"/>
    <col min="269" max="270" width="11.88671875" style="5" customWidth="1"/>
    <col min="271" max="271" width="12.109375" style="5" customWidth="1"/>
    <col min="272" max="272" width="9.44140625" style="5" customWidth="1"/>
    <col min="273" max="511" width="9.109375" style="5"/>
    <col min="512" max="512" width="6.5546875" style="5" customWidth="1"/>
    <col min="513" max="513" width="8" style="5" customWidth="1"/>
    <col min="514" max="514" width="25.44140625" style="5" customWidth="1"/>
    <col min="515" max="515" width="3.44140625" style="5" customWidth="1"/>
    <col min="516" max="516" width="10.109375" style="5" bestFit="1" customWidth="1"/>
    <col min="517" max="517" width="4.88671875" style="5" customWidth="1"/>
    <col min="518" max="518" width="6" style="5" bestFit="1" customWidth="1"/>
    <col min="519" max="519" width="3.88671875" style="5" bestFit="1" customWidth="1"/>
    <col min="520" max="520" width="5.88671875" style="5" bestFit="1" customWidth="1"/>
    <col min="521" max="521" width="5.5546875" style="5" bestFit="1" customWidth="1"/>
    <col min="522" max="522" width="6.5546875" style="5" customWidth="1"/>
    <col min="523" max="523" width="8.109375" style="5" customWidth="1"/>
    <col min="524" max="524" width="9.44140625" style="5" customWidth="1"/>
    <col min="525" max="526" width="11.88671875" style="5" customWidth="1"/>
    <col min="527" max="527" width="12.109375" style="5" customWidth="1"/>
    <col min="528" max="528" width="9.44140625" style="5" customWidth="1"/>
    <col min="529" max="767" width="9.109375" style="5"/>
    <col min="768" max="768" width="6.5546875" style="5" customWidth="1"/>
    <col min="769" max="769" width="8" style="5" customWidth="1"/>
    <col min="770" max="770" width="25.44140625" style="5" customWidth="1"/>
    <col min="771" max="771" width="3.44140625" style="5" customWidth="1"/>
    <col min="772" max="772" width="10.109375" style="5" bestFit="1" customWidth="1"/>
    <col min="773" max="773" width="4.88671875" style="5" customWidth="1"/>
    <col min="774" max="774" width="6" style="5" bestFit="1" customWidth="1"/>
    <col min="775" max="775" width="3.88671875" style="5" bestFit="1" customWidth="1"/>
    <col min="776" max="776" width="5.88671875" style="5" bestFit="1" customWidth="1"/>
    <col min="777" max="777" width="5.5546875" style="5" bestFit="1" customWidth="1"/>
    <col min="778" max="778" width="6.5546875" style="5" customWidth="1"/>
    <col min="779" max="779" width="8.109375" style="5" customWidth="1"/>
    <col min="780" max="780" width="9.44140625" style="5" customWidth="1"/>
    <col min="781" max="782" width="11.88671875" style="5" customWidth="1"/>
    <col min="783" max="783" width="12.109375" style="5" customWidth="1"/>
    <col min="784" max="784" width="9.44140625" style="5" customWidth="1"/>
    <col min="785" max="1023" width="9.109375" style="5"/>
    <col min="1024" max="1024" width="6.5546875" style="5" customWidth="1"/>
    <col min="1025" max="1025" width="8" style="5" customWidth="1"/>
    <col min="1026" max="1026" width="25.44140625" style="5" customWidth="1"/>
    <col min="1027" max="1027" width="3.44140625" style="5" customWidth="1"/>
    <col min="1028" max="1028" width="10.109375" style="5" bestFit="1" customWidth="1"/>
    <col min="1029" max="1029" width="4.88671875" style="5" customWidth="1"/>
    <col min="1030" max="1030" width="6" style="5" bestFit="1" customWidth="1"/>
    <col min="1031" max="1031" width="3.88671875" style="5" bestFit="1" customWidth="1"/>
    <col min="1032" max="1032" width="5.88671875" style="5" bestFit="1" customWidth="1"/>
    <col min="1033" max="1033" width="5.5546875" style="5" bestFit="1" customWidth="1"/>
    <col min="1034" max="1034" width="6.5546875" style="5" customWidth="1"/>
    <col min="1035" max="1035" width="8.109375" style="5" customWidth="1"/>
    <col min="1036" max="1036" width="9.44140625" style="5" customWidth="1"/>
    <col min="1037" max="1038" width="11.88671875" style="5" customWidth="1"/>
    <col min="1039" max="1039" width="12.109375" style="5" customWidth="1"/>
    <col min="1040" max="1040" width="9.44140625" style="5" customWidth="1"/>
    <col min="1041" max="1279" width="9.109375" style="5"/>
    <col min="1280" max="1280" width="6.5546875" style="5" customWidth="1"/>
    <col min="1281" max="1281" width="8" style="5" customWidth="1"/>
    <col min="1282" max="1282" width="25.44140625" style="5" customWidth="1"/>
    <col min="1283" max="1283" width="3.44140625" style="5" customWidth="1"/>
    <col min="1284" max="1284" width="10.109375" style="5" bestFit="1" customWidth="1"/>
    <col min="1285" max="1285" width="4.88671875" style="5" customWidth="1"/>
    <col min="1286" max="1286" width="6" style="5" bestFit="1" customWidth="1"/>
    <col min="1287" max="1287" width="3.88671875" style="5" bestFit="1" customWidth="1"/>
    <col min="1288" max="1288" width="5.88671875" style="5" bestFit="1" customWidth="1"/>
    <col min="1289" max="1289" width="5.5546875" style="5" bestFit="1" customWidth="1"/>
    <col min="1290" max="1290" width="6.5546875" style="5" customWidth="1"/>
    <col min="1291" max="1291" width="8.109375" style="5" customWidth="1"/>
    <col min="1292" max="1292" width="9.44140625" style="5" customWidth="1"/>
    <col min="1293" max="1294" width="11.88671875" style="5" customWidth="1"/>
    <col min="1295" max="1295" width="12.109375" style="5" customWidth="1"/>
    <col min="1296" max="1296" width="9.44140625" style="5" customWidth="1"/>
    <col min="1297" max="1535" width="9.109375" style="5"/>
    <col min="1536" max="1536" width="6.5546875" style="5" customWidth="1"/>
    <col min="1537" max="1537" width="8" style="5" customWidth="1"/>
    <col min="1538" max="1538" width="25.44140625" style="5" customWidth="1"/>
    <col min="1539" max="1539" width="3.44140625" style="5" customWidth="1"/>
    <col min="1540" max="1540" width="10.109375" style="5" bestFit="1" customWidth="1"/>
    <col min="1541" max="1541" width="4.88671875" style="5" customWidth="1"/>
    <col min="1542" max="1542" width="6" style="5" bestFit="1" customWidth="1"/>
    <col min="1543" max="1543" width="3.88671875" style="5" bestFit="1" customWidth="1"/>
    <col min="1544" max="1544" width="5.88671875" style="5" bestFit="1" customWidth="1"/>
    <col min="1545" max="1545" width="5.5546875" style="5" bestFit="1" customWidth="1"/>
    <col min="1546" max="1546" width="6.5546875" style="5" customWidth="1"/>
    <col min="1547" max="1547" width="8.109375" style="5" customWidth="1"/>
    <col min="1548" max="1548" width="9.44140625" style="5" customWidth="1"/>
    <col min="1549" max="1550" width="11.88671875" style="5" customWidth="1"/>
    <col min="1551" max="1551" width="12.109375" style="5" customWidth="1"/>
    <col min="1552" max="1552" width="9.44140625" style="5" customWidth="1"/>
    <col min="1553" max="1791" width="9.109375" style="5"/>
    <col min="1792" max="1792" width="6.5546875" style="5" customWidth="1"/>
    <col min="1793" max="1793" width="8" style="5" customWidth="1"/>
    <col min="1794" max="1794" width="25.44140625" style="5" customWidth="1"/>
    <col min="1795" max="1795" width="3.44140625" style="5" customWidth="1"/>
    <col min="1796" max="1796" width="10.109375" style="5" bestFit="1" customWidth="1"/>
    <col min="1797" max="1797" width="4.88671875" style="5" customWidth="1"/>
    <col min="1798" max="1798" width="6" style="5" bestFit="1" customWidth="1"/>
    <col min="1799" max="1799" width="3.88671875" style="5" bestFit="1" customWidth="1"/>
    <col min="1800" max="1800" width="5.88671875" style="5" bestFit="1" customWidth="1"/>
    <col min="1801" max="1801" width="5.5546875" style="5" bestFit="1" customWidth="1"/>
    <col min="1802" max="1802" width="6.5546875" style="5" customWidth="1"/>
    <col min="1803" max="1803" width="8.109375" style="5" customWidth="1"/>
    <col min="1804" max="1804" width="9.44140625" style="5" customWidth="1"/>
    <col min="1805" max="1806" width="11.88671875" style="5" customWidth="1"/>
    <col min="1807" max="1807" width="12.109375" style="5" customWidth="1"/>
    <col min="1808" max="1808" width="9.44140625" style="5" customWidth="1"/>
    <col min="1809" max="2047" width="9.109375" style="5"/>
    <col min="2048" max="2048" width="6.5546875" style="5" customWidth="1"/>
    <col min="2049" max="2049" width="8" style="5" customWidth="1"/>
    <col min="2050" max="2050" width="25.44140625" style="5" customWidth="1"/>
    <col min="2051" max="2051" width="3.44140625" style="5" customWidth="1"/>
    <col min="2052" max="2052" width="10.109375" style="5" bestFit="1" customWidth="1"/>
    <col min="2053" max="2053" width="4.88671875" style="5" customWidth="1"/>
    <col min="2054" max="2054" width="6" style="5" bestFit="1" customWidth="1"/>
    <col min="2055" max="2055" width="3.88671875" style="5" bestFit="1" customWidth="1"/>
    <col min="2056" max="2056" width="5.88671875" style="5" bestFit="1" customWidth="1"/>
    <col min="2057" max="2057" width="5.5546875" style="5" bestFit="1" customWidth="1"/>
    <col min="2058" max="2058" width="6.5546875" style="5" customWidth="1"/>
    <col min="2059" max="2059" width="8.109375" style="5" customWidth="1"/>
    <col min="2060" max="2060" width="9.44140625" style="5" customWidth="1"/>
    <col min="2061" max="2062" width="11.88671875" style="5" customWidth="1"/>
    <col min="2063" max="2063" width="12.109375" style="5" customWidth="1"/>
    <col min="2064" max="2064" width="9.44140625" style="5" customWidth="1"/>
    <col min="2065" max="2303" width="9.109375" style="5"/>
    <col min="2304" max="2304" width="6.5546875" style="5" customWidth="1"/>
    <col min="2305" max="2305" width="8" style="5" customWidth="1"/>
    <col min="2306" max="2306" width="25.44140625" style="5" customWidth="1"/>
    <col min="2307" max="2307" width="3.44140625" style="5" customWidth="1"/>
    <col min="2308" max="2308" width="10.109375" style="5" bestFit="1" customWidth="1"/>
    <col min="2309" max="2309" width="4.88671875" style="5" customWidth="1"/>
    <col min="2310" max="2310" width="6" style="5" bestFit="1" customWidth="1"/>
    <col min="2311" max="2311" width="3.88671875" style="5" bestFit="1" customWidth="1"/>
    <col min="2312" max="2312" width="5.88671875" style="5" bestFit="1" customWidth="1"/>
    <col min="2313" max="2313" width="5.5546875" style="5" bestFit="1" customWidth="1"/>
    <col min="2314" max="2314" width="6.5546875" style="5" customWidth="1"/>
    <col min="2315" max="2315" width="8.109375" style="5" customWidth="1"/>
    <col min="2316" max="2316" width="9.44140625" style="5" customWidth="1"/>
    <col min="2317" max="2318" width="11.88671875" style="5" customWidth="1"/>
    <col min="2319" max="2319" width="12.109375" style="5" customWidth="1"/>
    <col min="2320" max="2320" width="9.44140625" style="5" customWidth="1"/>
    <col min="2321" max="2559" width="9.109375" style="5"/>
    <col min="2560" max="2560" width="6.5546875" style="5" customWidth="1"/>
    <col min="2561" max="2561" width="8" style="5" customWidth="1"/>
    <col min="2562" max="2562" width="25.44140625" style="5" customWidth="1"/>
    <col min="2563" max="2563" width="3.44140625" style="5" customWidth="1"/>
    <col min="2564" max="2564" width="10.109375" style="5" bestFit="1" customWidth="1"/>
    <col min="2565" max="2565" width="4.88671875" style="5" customWidth="1"/>
    <col min="2566" max="2566" width="6" style="5" bestFit="1" customWidth="1"/>
    <col min="2567" max="2567" width="3.88671875" style="5" bestFit="1" customWidth="1"/>
    <col min="2568" max="2568" width="5.88671875" style="5" bestFit="1" customWidth="1"/>
    <col min="2569" max="2569" width="5.5546875" style="5" bestFit="1" customWidth="1"/>
    <col min="2570" max="2570" width="6.5546875" style="5" customWidth="1"/>
    <col min="2571" max="2571" width="8.109375" style="5" customWidth="1"/>
    <col min="2572" max="2572" width="9.44140625" style="5" customWidth="1"/>
    <col min="2573" max="2574" width="11.88671875" style="5" customWidth="1"/>
    <col min="2575" max="2575" width="12.109375" style="5" customWidth="1"/>
    <col min="2576" max="2576" width="9.44140625" style="5" customWidth="1"/>
    <col min="2577" max="2815" width="9.109375" style="5"/>
    <col min="2816" max="2816" width="6.5546875" style="5" customWidth="1"/>
    <col min="2817" max="2817" width="8" style="5" customWidth="1"/>
    <col min="2818" max="2818" width="25.44140625" style="5" customWidth="1"/>
    <col min="2819" max="2819" width="3.44140625" style="5" customWidth="1"/>
    <col min="2820" max="2820" width="10.109375" style="5" bestFit="1" customWidth="1"/>
    <col min="2821" max="2821" width="4.88671875" style="5" customWidth="1"/>
    <col min="2822" max="2822" width="6" style="5" bestFit="1" customWidth="1"/>
    <col min="2823" max="2823" width="3.88671875" style="5" bestFit="1" customWidth="1"/>
    <col min="2824" max="2824" width="5.88671875" style="5" bestFit="1" customWidth="1"/>
    <col min="2825" max="2825" width="5.5546875" style="5" bestFit="1" customWidth="1"/>
    <col min="2826" max="2826" width="6.5546875" style="5" customWidth="1"/>
    <col min="2827" max="2827" width="8.109375" style="5" customWidth="1"/>
    <col min="2828" max="2828" width="9.44140625" style="5" customWidth="1"/>
    <col min="2829" max="2830" width="11.88671875" style="5" customWidth="1"/>
    <col min="2831" max="2831" width="12.109375" style="5" customWidth="1"/>
    <col min="2832" max="2832" width="9.44140625" style="5" customWidth="1"/>
    <col min="2833" max="3071" width="9.109375" style="5"/>
    <col min="3072" max="3072" width="6.5546875" style="5" customWidth="1"/>
    <col min="3073" max="3073" width="8" style="5" customWidth="1"/>
    <col min="3074" max="3074" width="25.44140625" style="5" customWidth="1"/>
    <col min="3075" max="3075" width="3.44140625" style="5" customWidth="1"/>
    <col min="3076" max="3076" width="10.109375" style="5" bestFit="1" customWidth="1"/>
    <col min="3077" max="3077" width="4.88671875" style="5" customWidth="1"/>
    <col min="3078" max="3078" width="6" style="5" bestFit="1" customWidth="1"/>
    <col min="3079" max="3079" width="3.88671875" style="5" bestFit="1" customWidth="1"/>
    <col min="3080" max="3080" width="5.88671875" style="5" bestFit="1" customWidth="1"/>
    <col min="3081" max="3081" width="5.5546875" style="5" bestFit="1" customWidth="1"/>
    <col min="3082" max="3082" width="6.5546875" style="5" customWidth="1"/>
    <col min="3083" max="3083" width="8.109375" style="5" customWidth="1"/>
    <col min="3084" max="3084" width="9.44140625" style="5" customWidth="1"/>
    <col min="3085" max="3086" width="11.88671875" style="5" customWidth="1"/>
    <col min="3087" max="3087" width="12.109375" style="5" customWidth="1"/>
    <col min="3088" max="3088" width="9.44140625" style="5" customWidth="1"/>
    <col min="3089" max="3327" width="9.109375" style="5"/>
    <col min="3328" max="3328" width="6.5546875" style="5" customWidth="1"/>
    <col min="3329" max="3329" width="8" style="5" customWidth="1"/>
    <col min="3330" max="3330" width="25.44140625" style="5" customWidth="1"/>
    <col min="3331" max="3331" width="3.44140625" style="5" customWidth="1"/>
    <col min="3332" max="3332" width="10.109375" style="5" bestFit="1" customWidth="1"/>
    <col min="3333" max="3333" width="4.88671875" style="5" customWidth="1"/>
    <col min="3334" max="3334" width="6" style="5" bestFit="1" customWidth="1"/>
    <col min="3335" max="3335" width="3.88671875" style="5" bestFit="1" customWidth="1"/>
    <col min="3336" max="3336" width="5.88671875" style="5" bestFit="1" customWidth="1"/>
    <col min="3337" max="3337" width="5.5546875" style="5" bestFit="1" customWidth="1"/>
    <col min="3338" max="3338" width="6.5546875" style="5" customWidth="1"/>
    <col min="3339" max="3339" width="8.109375" style="5" customWidth="1"/>
    <col min="3340" max="3340" width="9.44140625" style="5" customWidth="1"/>
    <col min="3341" max="3342" width="11.88671875" style="5" customWidth="1"/>
    <col min="3343" max="3343" width="12.109375" style="5" customWidth="1"/>
    <col min="3344" max="3344" width="9.44140625" style="5" customWidth="1"/>
    <col min="3345" max="3583" width="9.109375" style="5"/>
    <col min="3584" max="3584" width="6.5546875" style="5" customWidth="1"/>
    <col min="3585" max="3585" width="8" style="5" customWidth="1"/>
    <col min="3586" max="3586" width="25.44140625" style="5" customWidth="1"/>
    <col min="3587" max="3587" width="3.44140625" style="5" customWidth="1"/>
    <col min="3588" max="3588" width="10.109375" style="5" bestFit="1" customWidth="1"/>
    <col min="3589" max="3589" width="4.88671875" style="5" customWidth="1"/>
    <col min="3590" max="3590" width="6" style="5" bestFit="1" customWidth="1"/>
    <col min="3591" max="3591" width="3.88671875" style="5" bestFit="1" customWidth="1"/>
    <col min="3592" max="3592" width="5.88671875" style="5" bestFit="1" customWidth="1"/>
    <col min="3593" max="3593" width="5.5546875" style="5" bestFit="1" customWidth="1"/>
    <col min="3594" max="3594" width="6.5546875" style="5" customWidth="1"/>
    <col min="3595" max="3595" width="8.109375" style="5" customWidth="1"/>
    <col min="3596" max="3596" width="9.44140625" style="5" customWidth="1"/>
    <col min="3597" max="3598" width="11.88671875" style="5" customWidth="1"/>
    <col min="3599" max="3599" width="12.109375" style="5" customWidth="1"/>
    <col min="3600" max="3600" width="9.44140625" style="5" customWidth="1"/>
    <col min="3601" max="3839" width="9.109375" style="5"/>
    <col min="3840" max="3840" width="6.5546875" style="5" customWidth="1"/>
    <col min="3841" max="3841" width="8" style="5" customWidth="1"/>
    <col min="3842" max="3842" width="25.44140625" style="5" customWidth="1"/>
    <col min="3843" max="3843" width="3.44140625" style="5" customWidth="1"/>
    <col min="3844" max="3844" width="10.109375" style="5" bestFit="1" customWidth="1"/>
    <col min="3845" max="3845" width="4.88671875" style="5" customWidth="1"/>
    <col min="3846" max="3846" width="6" style="5" bestFit="1" customWidth="1"/>
    <col min="3847" max="3847" width="3.88671875" style="5" bestFit="1" customWidth="1"/>
    <col min="3848" max="3848" width="5.88671875" style="5" bestFit="1" customWidth="1"/>
    <col min="3849" max="3849" width="5.5546875" style="5" bestFit="1" customWidth="1"/>
    <col min="3850" max="3850" width="6.5546875" style="5" customWidth="1"/>
    <col min="3851" max="3851" width="8.109375" style="5" customWidth="1"/>
    <col min="3852" max="3852" width="9.44140625" style="5" customWidth="1"/>
    <col min="3853" max="3854" width="11.88671875" style="5" customWidth="1"/>
    <col min="3855" max="3855" width="12.109375" style="5" customWidth="1"/>
    <col min="3856" max="3856" width="9.44140625" style="5" customWidth="1"/>
    <col min="3857" max="4095" width="9.109375" style="5"/>
    <col min="4096" max="4096" width="6.5546875" style="5" customWidth="1"/>
    <col min="4097" max="4097" width="8" style="5" customWidth="1"/>
    <col min="4098" max="4098" width="25.44140625" style="5" customWidth="1"/>
    <col min="4099" max="4099" width="3.44140625" style="5" customWidth="1"/>
    <col min="4100" max="4100" width="10.109375" style="5" bestFit="1" customWidth="1"/>
    <col min="4101" max="4101" width="4.88671875" style="5" customWidth="1"/>
    <col min="4102" max="4102" width="6" style="5" bestFit="1" customWidth="1"/>
    <col min="4103" max="4103" width="3.88671875" style="5" bestFit="1" customWidth="1"/>
    <col min="4104" max="4104" width="5.88671875" style="5" bestFit="1" customWidth="1"/>
    <col min="4105" max="4105" width="5.5546875" style="5" bestFit="1" customWidth="1"/>
    <col min="4106" max="4106" width="6.5546875" style="5" customWidth="1"/>
    <col min="4107" max="4107" width="8.109375" style="5" customWidth="1"/>
    <col min="4108" max="4108" width="9.44140625" style="5" customWidth="1"/>
    <col min="4109" max="4110" width="11.88671875" style="5" customWidth="1"/>
    <col min="4111" max="4111" width="12.109375" style="5" customWidth="1"/>
    <col min="4112" max="4112" width="9.44140625" style="5" customWidth="1"/>
    <col min="4113" max="4351" width="9.109375" style="5"/>
    <col min="4352" max="4352" width="6.5546875" style="5" customWidth="1"/>
    <col min="4353" max="4353" width="8" style="5" customWidth="1"/>
    <col min="4354" max="4354" width="25.44140625" style="5" customWidth="1"/>
    <col min="4355" max="4355" width="3.44140625" style="5" customWidth="1"/>
    <col min="4356" max="4356" width="10.109375" style="5" bestFit="1" customWidth="1"/>
    <col min="4357" max="4357" width="4.88671875" style="5" customWidth="1"/>
    <col min="4358" max="4358" width="6" style="5" bestFit="1" customWidth="1"/>
    <col min="4359" max="4359" width="3.88671875" style="5" bestFit="1" customWidth="1"/>
    <col min="4360" max="4360" width="5.88671875" style="5" bestFit="1" customWidth="1"/>
    <col min="4361" max="4361" width="5.5546875" style="5" bestFit="1" customWidth="1"/>
    <col min="4362" max="4362" width="6.5546875" style="5" customWidth="1"/>
    <col min="4363" max="4363" width="8.109375" style="5" customWidth="1"/>
    <col min="4364" max="4364" width="9.44140625" style="5" customWidth="1"/>
    <col min="4365" max="4366" width="11.88671875" style="5" customWidth="1"/>
    <col min="4367" max="4367" width="12.109375" style="5" customWidth="1"/>
    <col min="4368" max="4368" width="9.44140625" style="5" customWidth="1"/>
    <col min="4369" max="4607" width="9.109375" style="5"/>
    <col min="4608" max="4608" width="6.5546875" style="5" customWidth="1"/>
    <col min="4609" max="4609" width="8" style="5" customWidth="1"/>
    <col min="4610" max="4610" width="25.44140625" style="5" customWidth="1"/>
    <col min="4611" max="4611" width="3.44140625" style="5" customWidth="1"/>
    <col min="4612" max="4612" width="10.109375" style="5" bestFit="1" customWidth="1"/>
    <col min="4613" max="4613" width="4.88671875" style="5" customWidth="1"/>
    <col min="4614" max="4614" width="6" style="5" bestFit="1" customWidth="1"/>
    <col min="4615" max="4615" width="3.88671875" style="5" bestFit="1" customWidth="1"/>
    <col min="4616" max="4616" width="5.88671875" style="5" bestFit="1" customWidth="1"/>
    <col min="4617" max="4617" width="5.5546875" style="5" bestFit="1" customWidth="1"/>
    <col min="4618" max="4618" width="6.5546875" style="5" customWidth="1"/>
    <col min="4619" max="4619" width="8.109375" style="5" customWidth="1"/>
    <col min="4620" max="4620" width="9.44140625" style="5" customWidth="1"/>
    <col min="4621" max="4622" width="11.88671875" style="5" customWidth="1"/>
    <col min="4623" max="4623" width="12.109375" style="5" customWidth="1"/>
    <col min="4624" max="4624" width="9.44140625" style="5" customWidth="1"/>
    <col min="4625" max="4863" width="9.109375" style="5"/>
    <col min="4864" max="4864" width="6.5546875" style="5" customWidth="1"/>
    <col min="4865" max="4865" width="8" style="5" customWidth="1"/>
    <col min="4866" max="4866" width="25.44140625" style="5" customWidth="1"/>
    <col min="4867" max="4867" width="3.44140625" style="5" customWidth="1"/>
    <col min="4868" max="4868" width="10.109375" style="5" bestFit="1" customWidth="1"/>
    <col min="4869" max="4869" width="4.88671875" style="5" customWidth="1"/>
    <col min="4870" max="4870" width="6" style="5" bestFit="1" customWidth="1"/>
    <col min="4871" max="4871" width="3.88671875" style="5" bestFit="1" customWidth="1"/>
    <col min="4872" max="4872" width="5.88671875" style="5" bestFit="1" customWidth="1"/>
    <col min="4873" max="4873" width="5.5546875" style="5" bestFit="1" customWidth="1"/>
    <col min="4874" max="4874" width="6.5546875" style="5" customWidth="1"/>
    <col min="4875" max="4875" width="8.109375" style="5" customWidth="1"/>
    <col min="4876" max="4876" width="9.44140625" style="5" customWidth="1"/>
    <col min="4877" max="4878" width="11.88671875" style="5" customWidth="1"/>
    <col min="4879" max="4879" width="12.109375" style="5" customWidth="1"/>
    <col min="4880" max="4880" width="9.44140625" style="5" customWidth="1"/>
    <col min="4881" max="5119" width="9.109375" style="5"/>
    <col min="5120" max="5120" width="6.5546875" style="5" customWidth="1"/>
    <col min="5121" max="5121" width="8" style="5" customWidth="1"/>
    <col min="5122" max="5122" width="25.44140625" style="5" customWidth="1"/>
    <col min="5123" max="5123" width="3.44140625" style="5" customWidth="1"/>
    <col min="5124" max="5124" width="10.109375" style="5" bestFit="1" customWidth="1"/>
    <col min="5125" max="5125" width="4.88671875" style="5" customWidth="1"/>
    <col min="5126" max="5126" width="6" style="5" bestFit="1" customWidth="1"/>
    <col min="5127" max="5127" width="3.88671875" style="5" bestFit="1" customWidth="1"/>
    <col min="5128" max="5128" width="5.88671875" style="5" bestFit="1" customWidth="1"/>
    <col min="5129" max="5129" width="5.5546875" style="5" bestFit="1" customWidth="1"/>
    <col min="5130" max="5130" width="6.5546875" style="5" customWidth="1"/>
    <col min="5131" max="5131" width="8.109375" style="5" customWidth="1"/>
    <col min="5132" max="5132" width="9.44140625" style="5" customWidth="1"/>
    <col min="5133" max="5134" width="11.88671875" style="5" customWidth="1"/>
    <col min="5135" max="5135" width="12.109375" style="5" customWidth="1"/>
    <col min="5136" max="5136" width="9.44140625" style="5" customWidth="1"/>
    <col min="5137" max="5375" width="9.109375" style="5"/>
    <col min="5376" max="5376" width="6.5546875" style="5" customWidth="1"/>
    <col min="5377" max="5377" width="8" style="5" customWidth="1"/>
    <col min="5378" max="5378" width="25.44140625" style="5" customWidth="1"/>
    <col min="5379" max="5379" width="3.44140625" style="5" customWidth="1"/>
    <col min="5380" max="5380" width="10.109375" style="5" bestFit="1" customWidth="1"/>
    <col min="5381" max="5381" width="4.88671875" style="5" customWidth="1"/>
    <col min="5382" max="5382" width="6" style="5" bestFit="1" customWidth="1"/>
    <col min="5383" max="5383" width="3.88671875" style="5" bestFit="1" customWidth="1"/>
    <col min="5384" max="5384" width="5.88671875" style="5" bestFit="1" customWidth="1"/>
    <col min="5385" max="5385" width="5.5546875" style="5" bestFit="1" customWidth="1"/>
    <col min="5386" max="5386" width="6.5546875" style="5" customWidth="1"/>
    <col min="5387" max="5387" width="8.109375" style="5" customWidth="1"/>
    <col min="5388" max="5388" width="9.44140625" style="5" customWidth="1"/>
    <col min="5389" max="5390" width="11.88671875" style="5" customWidth="1"/>
    <col min="5391" max="5391" width="12.109375" style="5" customWidth="1"/>
    <col min="5392" max="5392" width="9.44140625" style="5" customWidth="1"/>
    <col min="5393" max="5631" width="9.109375" style="5"/>
    <col min="5632" max="5632" width="6.5546875" style="5" customWidth="1"/>
    <col min="5633" max="5633" width="8" style="5" customWidth="1"/>
    <col min="5634" max="5634" width="25.44140625" style="5" customWidth="1"/>
    <col min="5635" max="5635" width="3.44140625" style="5" customWidth="1"/>
    <col min="5636" max="5636" width="10.109375" style="5" bestFit="1" customWidth="1"/>
    <col min="5637" max="5637" width="4.88671875" style="5" customWidth="1"/>
    <col min="5638" max="5638" width="6" style="5" bestFit="1" customWidth="1"/>
    <col min="5639" max="5639" width="3.88671875" style="5" bestFit="1" customWidth="1"/>
    <col min="5640" max="5640" width="5.88671875" style="5" bestFit="1" customWidth="1"/>
    <col min="5641" max="5641" width="5.5546875" style="5" bestFit="1" customWidth="1"/>
    <col min="5642" max="5642" width="6.5546875" style="5" customWidth="1"/>
    <col min="5643" max="5643" width="8.109375" style="5" customWidth="1"/>
    <col min="5644" max="5644" width="9.44140625" style="5" customWidth="1"/>
    <col min="5645" max="5646" width="11.88671875" style="5" customWidth="1"/>
    <col min="5647" max="5647" width="12.109375" style="5" customWidth="1"/>
    <col min="5648" max="5648" width="9.44140625" style="5" customWidth="1"/>
    <col min="5649" max="5887" width="9.109375" style="5"/>
    <col min="5888" max="5888" width="6.5546875" style="5" customWidth="1"/>
    <col min="5889" max="5889" width="8" style="5" customWidth="1"/>
    <col min="5890" max="5890" width="25.44140625" style="5" customWidth="1"/>
    <col min="5891" max="5891" width="3.44140625" style="5" customWidth="1"/>
    <col min="5892" max="5892" width="10.109375" style="5" bestFit="1" customWidth="1"/>
    <col min="5893" max="5893" width="4.88671875" style="5" customWidth="1"/>
    <col min="5894" max="5894" width="6" style="5" bestFit="1" customWidth="1"/>
    <col min="5895" max="5895" width="3.88671875" style="5" bestFit="1" customWidth="1"/>
    <col min="5896" max="5896" width="5.88671875" style="5" bestFit="1" customWidth="1"/>
    <col min="5897" max="5897" width="5.5546875" style="5" bestFit="1" customWidth="1"/>
    <col min="5898" max="5898" width="6.5546875" style="5" customWidth="1"/>
    <col min="5899" max="5899" width="8.109375" style="5" customWidth="1"/>
    <col min="5900" max="5900" width="9.44140625" style="5" customWidth="1"/>
    <col min="5901" max="5902" width="11.88671875" style="5" customWidth="1"/>
    <col min="5903" max="5903" width="12.109375" style="5" customWidth="1"/>
    <col min="5904" max="5904" width="9.44140625" style="5" customWidth="1"/>
    <col min="5905" max="6143" width="9.109375" style="5"/>
    <col min="6144" max="6144" width="6.5546875" style="5" customWidth="1"/>
    <col min="6145" max="6145" width="8" style="5" customWidth="1"/>
    <col min="6146" max="6146" width="25.44140625" style="5" customWidth="1"/>
    <col min="6147" max="6147" width="3.44140625" style="5" customWidth="1"/>
    <col min="6148" max="6148" width="10.109375" style="5" bestFit="1" customWidth="1"/>
    <col min="6149" max="6149" width="4.88671875" style="5" customWidth="1"/>
    <col min="6150" max="6150" width="6" style="5" bestFit="1" customWidth="1"/>
    <col min="6151" max="6151" width="3.88671875" style="5" bestFit="1" customWidth="1"/>
    <col min="6152" max="6152" width="5.88671875" style="5" bestFit="1" customWidth="1"/>
    <col min="6153" max="6153" width="5.5546875" style="5" bestFit="1" customWidth="1"/>
    <col min="6154" max="6154" width="6.5546875" style="5" customWidth="1"/>
    <col min="6155" max="6155" width="8.109375" style="5" customWidth="1"/>
    <col min="6156" max="6156" width="9.44140625" style="5" customWidth="1"/>
    <col min="6157" max="6158" width="11.88671875" style="5" customWidth="1"/>
    <col min="6159" max="6159" width="12.109375" style="5" customWidth="1"/>
    <col min="6160" max="6160" width="9.44140625" style="5" customWidth="1"/>
    <col min="6161" max="6399" width="9.109375" style="5"/>
    <col min="6400" max="6400" width="6.5546875" style="5" customWidth="1"/>
    <col min="6401" max="6401" width="8" style="5" customWidth="1"/>
    <col min="6402" max="6402" width="25.44140625" style="5" customWidth="1"/>
    <col min="6403" max="6403" width="3.44140625" style="5" customWidth="1"/>
    <col min="6404" max="6404" width="10.109375" style="5" bestFit="1" customWidth="1"/>
    <col min="6405" max="6405" width="4.88671875" style="5" customWidth="1"/>
    <col min="6406" max="6406" width="6" style="5" bestFit="1" customWidth="1"/>
    <col min="6407" max="6407" width="3.88671875" style="5" bestFit="1" customWidth="1"/>
    <col min="6408" max="6408" width="5.88671875" style="5" bestFit="1" customWidth="1"/>
    <col min="6409" max="6409" width="5.5546875" style="5" bestFit="1" customWidth="1"/>
    <col min="6410" max="6410" width="6.5546875" style="5" customWidth="1"/>
    <col min="6411" max="6411" width="8.109375" style="5" customWidth="1"/>
    <col min="6412" max="6412" width="9.44140625" style="5" customWidth="1"/>
    <col min="6413" max="6414" width="11.88671875" style="5" customWidth="1"/>
    <col min="6415" max="6415" width="12.109375" style="5" customWidth="1"/>
    <col min="6416" max="6416" width="9.44140625" style="5" customWidth="1"/>
    <col min="6417" max="6655" width="9.109375" style="5"/>
    <col min="6656" max="6656" width="6.5546875" style="5" customWidth="1"/>
    <col min="6657" max="6657" width="8" style="5" customWidth="1"/>
    <col min="6658" max="6658" width="25.44140625" style="5" customWidth="1"/>
    <col min="6659" max="6659" width="3.44140625" style="5" customWidth="1"/>
    <col min="6660" max="6660" width="10.109375" style="5" bestFit="1" customWidth="1"/>
    <col min="6661" max="6661" width="4.88671875" style="5" customWidth="1"/>
    <col min="6662" max="6662" width="6" style="5" bestFit="1" customWidth="1"/>
    <col min="6663" max="6663" width="3.88671875" style="5" bestFit="1" customWidth="1"/>
    <col min="6664" max="6664" width="5.88671875" style="5" bestFit="1" customWidth="1"/>
    <col min="6665" max="6665" width="5.5546875" style="5" bestFit="1" customWidth="1"/>
    <col min="6666" max="6666" width="6.5546875" style="5" customWidth="1"/>
    <col min="6667" max="6667" width="8.109375" style="5" customWidth="1"/>
    <col min="6668" max="6668" width="9.44140625" style="5" customWidth="1"/>
    <col min="6669" max="6670" width="11.88671875" style="5" customWidth="1"/>
    <col min="6671" max="6671" width="12.109375" style="5" customWidth="1"/>
    <col min="6672" max="6672" width="9.44140625" style="5" customWidth="1"/>
    <col min="6673" max="6911" width="9.109375" style="5"/>
    <col min="6912" max="6912" width="6.5546875" style="5" customWidth="1"/>
    <col min="6913" max="6913" width="8" style="5" customWidth="1"/>
    <col min="6914" max="6914" width="25.44140625" style="5" customWidth="1"/>
    <col min="6915" max="6915" width="3.44140625" style="5" customWidth="1"/>
    <col min="6916" max="6916" width="10.109375" style="5" bestFit="1" customWidth="1"/>
    <col min="6917" max="6917" width="4.88671875" style="5" customWidth="1"/>
    <col min="6918" max="6918" width="6" style="5" bestFit="1" customWidth="1"/>
    <col min="6919" max="6919" width="3.88671875" style="5" bestFit="1" customWidth="1"/>
    <col min="6920" max="6920" width="5.88671875" style="5" bestFit="1" customWidth="1"/>
    <col min="6921" max="6921" width="5.5546875" style="5" bestFit="1" customWidth="1"/>
    <col min="6922" max="6922" width="6.5546875" style="5" customWidth="1"/>
    <col min="6923" max="6923" width="8.109375" style="5" customWidth="1"/>
    <col min="6924" max="6924" width="9.44140625" style="5" customWidth="1"/>
    <col min="6925" max="6926" width="11.88671875" style="5" customWidth="1"/>
    <col min="6927" max="6927" width="12.109375" style="5" customWidth="1"/>
    <col min="6928" max="6928" width="9.44140625" style="5" customWidth="1"/>
    <col min="6929" max="7167" width="9.109375" style="5"/>
    <col min="7168" max="7168" width="6.5546875" style="5" customWidth="1"/>
    <col min="7169" max="7169" width="8" style="5" customWidth="1"/>
    <col min="7170" max="7170" width="25.44140625" style="5" customWidth="1"/>
    <col min="7171" max="7171" width="3.44140625" style="5" customWidth="1"/>
    <col min="7172" max="7172" width="10.109375" style="5" bestFit="1" customWidth="1"/>
    <col min="7173" max="7173" width="4.88671875" style="5" customWidth="1"/>
    <col min="7174" max="7174" width="6" style="5" bestFit="1" customWidth="1"/>
    <col min="7175" max="7175" width="3.88671875" style="5" bestFit="1" customWidth="1"/>
    <col min="7176" max="7176" width="5.88671875" style="5" bestFit="1" customWidth="1"/>
    <col min="7177" max="7177" width="5.5546875" style="5" bestFit="1" customWidth="1"/>
    <col min="7178" max="7178" width="6.5546875" style="5" customWidth="1"/>
    <col min="7179" max="7179" width="8.109375" style="5" customWidth="1"/>
    <col min="7180" max="7180" width="9.44140625" style="5" customWidth="1"/>
    <col min="7181" max="7182" width="11.88671875" style="5" customWidth="1"/>
    <col min="7183" max="7183" width="12.109375" style="5" customWidth="1"/>
    <col min="7184" max="7184" width="9.44140625" style="5" customWidth="1"/>
    <col min="7185" max="7423" width="9.109375" style="5"/>
    <col min="7424" max="7424" width="6.5546875" style="5" customWidth="1"/>
    <col min="7425" max="7425" width="8" style="5" customWidth="1"/>
    <col min="7426" max="7426" width="25.44140625" style="5" customWidth="1"/>
    <col min="7427" max="7427" width="3.44140625" style="5" customWidth="1"/>
    <col min="7428" max="7428" width="10.109375" style="5" bestFit="1" customWidth="1"/>
    <col min="7429" max="7429" width="4.88671875" style="5" customWidth="1"/>
    <col min="7430" max="7430" width="6" style="5" bestFit="1" customWidth="1"/>
    <col min="7431" max="7431" width="3.88671875" style="5" bestFit="1" customWidth="1"/>
    <col min="7432" max="7432" width="5.88671875" style="5" bestFit="1" customWidth="1"/>
    <col min="7433" max="7433" width="5.5546875" style="5" bestFit="1" customWidth="1"/>
    <col min="7434" max="7434" width="6.5546875" style="5" customWidth="1"/>
    <col min="7435" max="7435" width="8.109375" style="5" customWidth="1"/>
    <col min="7436" max="7436" width="9.44140625" style="5" customWidth="1"/>
    <col min="7437" max="7438" width="11.88671875" style="5" customWidth="1"/>
    <col min="7439" max="7439" width="12.109375" style="5" customWidth="1"/>
    <col min="7440" max="7440" width="9.44140625" style="5" customWidth="1"/>
    <col min="7441" max="7679" width="9.109375" style="5"/>
    <col min="7680" max="7680" width="6.5546875" style="5" customWidth="1"/>
    <col min="7681" max="7681" width="8" style="5" customWidth="1"/>
    <col min="7682" max="7682" width="25.44140625" style="5" customWidth="1"/>
    <col min="7683" max="7683" width="3.44140625" style="5" customWidth="1"/>
    <col min="7684" max="7684" width="10.109375" style="5" bestFit="1" customWidth="1"/>
    <col min="7685" max="7685" width="4.88671875" style="5" customWidth="1"/>
    <col min="7686" max="7686" width="6" style="5" bestFit="1" customWidth="1"/>
    <col min="7687" max="7687" width="3.88671875" style="5" bestFit="1" customWidth="1"/>
    <col min="7688" max="7688" width="5.88671875" style="5" bestFit="1" customWidth="1"/>
    <col min="7689" max="7689" width="5.5546875" style="5" bestFit="1" customWidth="1"/>
    <col min="7690" max="7690" width="6.5546875" style="5" customWidth="1"/>
    <col min="7691" max="7691" width="8.109375" style="5" customWidth="1"/>
    <col min="7692" max="7692" width="9.44140625" style="5" customWidth="1"/>
    <col min="7693" max="7694" width="11.88671875" style="5" customWidth="1"/>
    <col min="7695" max="7695" width="12.109375" style="5" customWidth="1"/>
    <col min="7696" max="7696" width="9.44140625" style="5" customWidth="1"/>
    <col min="7697" max="7935" width="9.109375" style="5"/>
    <col min="7936" max="7936" width="6.5546875" style="5" customWidth="1"/>
    <col min="7937" max="7937" width="8" style="5" customWidth="1"/>
    <col min="7938" max="7938" width="25.44140625" style="5" customWidth="1"/>
    <col min="7939" max="7939" width="3.44140625" style="5" customWidth="1"/>
    <col min="7940" max="7940" width="10.109375" style="5" bestFit="1" customWidth="1"/>
    <col min="7941" max="7941" width="4.88671875" style="5" customWidth="1"/>
    <col min="7942" max="7942" width="6" style="5" bestFit="1" customWidth="1"/>
    <col min="7943" max="7943" width="3.88671875" style="5" bestFit="1" customWidth="1"/>
    <col min="7944" max="7944" width="5.88671875" style="5" bestFit="1" customWidth="1"/>
    <col min="7945" max="7945" width="5.5546875" style="5" bestFit="1" customWidth="1"/>
    <col min="7946" max="7946" width="6.5546875" style="5" customWidth="1"/>
    <col min="7947" max="7947" width="8.109375" style="5" customWidth="1"/>
    <col min="7948" max="7948" width="9.44140625" style="5" customWidth="1"/>
    <col min="7949" max="7950" width="11.88671875" style="5" customWidth="1"/>
    <col min="7951" max="7951" width="12.109375" style="5" customWidth="1"/>
    <col min="7952" max="7952" width="9.44140625" style="5" customWidth="1"/>
    <col min="7953" max="8191" width="9.109375" style="5"/>
    <col min="8192" max="8192" width="6.5546875" style="5" customWidth="1"/>
    <col min="8193" max="8193" width="8" style="5" customWidth="1"/>
    <col min="8194" max="8194" width="25.44140625" style="5" customWidth="1"/>
    <col min="8195" max="8195" width="3.44140625" style="5" customWidth="1"/>
    <col min="8196" max="8196" width="10.109375" style="5" bestFit="1" customWidth="1"/>
    <col min="8197" max="8197" width="4.88671875" style="5" customWidth="1"/>
    <col min="8198" max="8198" width="6" style="5" bestFit="1" customWidth="1"/>
    <col min="8199" max="8199" width="3.88671875" style="5" bestFit="1" customWidth="1"/>
    <col min="8200" max="8200" width="5.88671875" style="5" bestFit="1" customWidth="1"/>
    <col min="8201" max="8201" width="5.5546875" style="5" bestFit="1" customWidth="1"/>
    <col min="8202" max="8202" width="6.5546875" style="5" customWidth="1"/>
    <col min="8203" max="8203" width="8.109375" style="5" customWidth="1"/>
    <col min="8204" max="8204" width="9.44140625" style="5" customWidth="1"/>
    <col min="8205" max="8206" width="11.88671875" style="5" customWidth="1"/>
    <col min="8207" max="8207" width="12.109375" style="5" customWidth="1"/>
    <col min="8208" max="8208" width="9.44140625" style="5" customWidth="1"/>
    <col min="8209" max="8447" width="9.109375" style="5"/>
    <col min="8448" max="8448" width="6.5546875" style="5" customWidth="1"/>
    <col min="8449" max="8449" width="8" style="5" customWidth="1"/>
    <col min="8450" max="8450" width="25.44140625" style="5" customWidth="1"/>
    <col min="8451" max="8451" width="3.44140625" style="5" customWidth="1"/>
    <col min="8452" max="8452" width="10.109375" style="5" bestFit="1" customWidth="1"/>
    <col min="8453" max="8453" width="4.88671875" style="5" customWidth="1"/>
    <col min="8454" max="8454" width="6" style="5" bestFit="1" customWidth="1"/>
    <col min="8455" max="8455" width="3.88671875" style="5" bestFit="1" customWidth="1"/>
    <col min="8456" max="8456" width="5.88671875" style="5" bestFit="1" customWidth="1"/>
    <col min="8457" max="8457" width="5.5546875" style="5" bestFit="1" customWidth="1"/>
    <col min="8458" max="8458" width="6.5546875" style="5" customWidth="1"/>
    <col min="8459" max="8459" width="8.109375" style="5" customWidth="1"/>
    <col min="8460" max="8460" width="9.44140625" style="5" customWidth="1"/>
    <col min="8461" max="8462" width="11.88671875" style="5" customWidth="1"/>
    <col min="8463" max="8463" width="12.109375" style="5" customWidth="1"/>
    <col min="8464" max="8464" width="9.44140625" style="5" customWidth="1"/>
    <col min="8465" max="8703" width="9.109375" style="5"/>
    <col min="8704" max="8704" width="6.5546875" style="5" customWidth="1"/>
    <col min="8705" max="8705" width="8" style="5" customWidth="1"/>
    <col min="8706" max="8706" width="25.44140625" style="5" customWidth="1"/>
    <col min="8707" max="8707" width="3.44140625" style="5" customWidth="1"/>
    <col min="8708" max="8708" width="10.109375" style="5" bestFit="1" customWidth="1"/>
    <col min="8709" max="8709" width="4.88671875" style="5" customWidth="1"/>
    <col min="8710" max="8710" width="6" style="5" bestFit="1" customWidth="1"/>
    <col min="8711" max="8711" width="3.88671875" style="5" bestFit="1" customWidth="1"/>
    <col min="8712" max="8712" width="5.88671875" style="5" bestFit="1" customWidth="1"/>
    <col min="8713" max="8713" width="5.5546875" style="5" bestFit="1" customWidth="1"/>
    <col min="8714" max="8714" width="6.5546875" style="5" customWidth="1"/>
    <col min="8715" max="8715" width="8.109375" style="5" customWidth="1"/>
    <col min="8716" max="8716" width="9.44140625" style="5" customWidth="1"/>
    <col min="8717" max="8718" width="11.88671875" style="5" customWidth="1"/>
    <col min="8719" max="8719" width="12.109375" style="5" customWidth="1"/>
    <col min="8720" max="8720" width="9.44140625" style="5" customWidth="1"/>
    <col min="8721" max="8959" width="9.109375" style="5"/>
    <col min="8960" max="8960" width="6.5546875" style="5" customWidth="1"/>
    <col min="8961" max="8961" width="8" style="5" customWidth="1"/>
    <col min="8962" max="8962" width="25.44140625" style="5" customWidth="1"/>
    <col min="8963" max="8963" width="3.44140625" style="5" customWidth="1"/>
    <col min="8964" max="8964" width="10.109375" style="5" bestFit="1" customWidth="1"/>
    <col min="8965" max="8965" width="4.88671875" style="5" customWidth="1"/>
    <col min="8966" max="8966" width="6" style="5" bestFit="1" customWidth="1"/>
    <col min="8967" max="8967" width="3.88671875" style="5" bestFit="1" customWidth="1"/>
    <col min="8968" max="8968" width="5.88671875" style="5" bestFit="1" customWidth="1"/>
    <col min="8969" max="8969" width="5.5546875" style="5" bestFit="1" customWidth="1"/>
    <col min="8970" max="8970" width="6.5546875" style="5" customWidth="1"/>
    <col min="8971" max="8971" width="8.109375" style="5" customWidth="1"/>
    <col min="8972" max="8972" width="9.44140625" style="5" customWidth="1"/>
    <col min="8973" max="8974" width="11.88671875" style="5" customWidth="1"/>
    <col min="8975" max="8975" width="12.109375" style="5" customWidth="1"/>
    <col min="8976" max="8976" width="9.44140625" style="5" customWidth="1"/>
    <col min="8977" max="9215" width="9.109375" style="5"/>
    <col min="9216" max="9216" width="6.5546875" style="5" customWidth="1"/>
    <col min="9217" max="9217" width="8" style="5" customWidth="1"/>
    <col min="9218" max="9218" width="25.44140625" style="5" customWidth="1"/>
    <col min="9219" max="9219" width="3.44140625" style="5" customWidth="1"/>
    <col min="9220" max="9220" width="10.109375" style="5" bestFit="1" customWidth="1"/>
    <col min="9221" max="9221" width="4.88671875" style="5" customWidth="1"/>
    <col min="9222" max="9222" width="6" style="5" bestFit="1" customWidth="1"/>
    <col min="9223" max="9223" width="3.88671875" style="5" bestFit="1" customWidth="1"/>
    <col min="9224" max="9224" width="5.88671875" style="5" bestFit="1" customWidth="1"/>
    <col min="9225" max="9225" width="5.5546875" style="5" bestFit="1" customWidth="1"/>
    <col min="9226" max="9226" width="6.5546875" style="5" customWidth="1"/>
    <col min="9227" max="9227" width="8.109375" style="5" customWidth="1"/>
    <col min="9228" max="9228" width="9.44140625" style="5" customWidth="1"/>
    <col min="9229" max="9230" width="11.88671875" style="5" customWidth="1"/>
    <col min="9231" max="9231" width="12.109375" style="5" customWidth="1"/>
    <col min="9232" max="9232" width="9.44140625" style="5" customWidth="1"/>
    <col min="9233" max="9471" width="9.109375" style="5"/>
    <col min="9472" max="9472" width="6.5546875" style="5" customWidth="1"/>
    <col min="9473" max="9473" width="8" style="5" customWidth="1"/>
    <col min="9474" max="9474" width="25.44140625" style="5" customWidth="1"/>
    <col min="9475" max="9475" width="3.44140625" style="5" customWidth="1"/>
    <col min="9476" max="9476" width="10.109375" style="5" bestFit="1" customWidth="1"/>
    <col min="9477" max="9477" width="4.88671875" style="5" customWidth="1"/>
    <col min="9478" max="9478" width="6" style="5" bestFit="1" customWidth="1"/>
    <col min="9479" max="9479" width="3.88671875" style="5" bestFit="1" customWidth="1"/>
    <col min="9480" max="9480" width="5.88671875" style="5" bestFit="1" customWidth="1"/>
    <col min="9481" max="9481" width="5.5546875" style="5" bestFit="1" customWidth="1"/>
    <col min="9482" max="9482" width="6.5546875" style="5" customWidth="1"/>
    <col min="9483" max="9483" width="8.109375" style="5" customWidth="1"/>
    <col min="9484" max="9484" width="9.44140625" style="5" customWidth="1"/>
    <col min="9485" max="9486" width="11.88671875" style="5" customWidth="1"/>
    <col min="9487" max="9487" width="12.109375" style="5" customWidth="1"/>
    <col min="9488" max="9488" width="9.44140625" style="5" customWidth="1"/>
    <col min="9489" max="9727" width="9.109375" style="5"/>
    <col min="9728" max="9728" width="6.5546875" style="5" customWidth="1"/>
    <col min="9729" max="9729" width="8" style="5" customWidth="1"/>
    <col min="9730" max="9730" width="25.44140625" style="5" customWidth="1"/>
    <col min="9731" max="9731" width="3.44140625" style="5" customWidth="1"/>
    <col min="9732" max="9732" width="10.109375" style="5" bestFit="1" customWidth="1"/>
    <col min="9733" max="9733" width="4.88671875" style="5" customWidth="1"/>
    <col min="9734" max="9734" width="6" style="5" bestFit="1" customWidth="1"/>
    <col min="9735" max="9735" width="3.88671875" style="5" bestFit="1" customWidth="1"/>
    <col min="9736" max="9736" width="5.88671875" style="5" bestFit="1" customWidth="1"/>
    <col min="9737" max="9737" width="5.5546875" style="5" bestFit="1" customWidth="1"/>
    <col min="9738" max="9738" width="6.5546875" style="5" customWidth="1"/>
    <col min="9739" max="9739" width="8.109375" style="5" customWidth="1"/>
    <col min="9740" max="9740" width="9.44140625" style="5" customWidth="1"/>
    <col min="9741" max="9742" width="11.88671875" style="5" customWidth="1"/>
    <col min="9743" max="9743" width="12.109375" style="5" customWidth="1"/>
    <col min="9744" max="9744" width="9.44140625" style="5" customWidth="1"/>
    <col min="9745" max="9983" width="9.109375" style="5"/>
    <col min="9984" max="9984" width="6.5546875" style="5" customWidth="1"/>
    <col min="9985" max="9985" width="8" style="5" customWidth="1"/>
    <col min="9986" max="9986" width="25.44140625" style="5" customWidth="1"/>
    <col min="9987" max="9987" width="3.44140625" style="5" customWidth="1"/>
    <col min="9988" max="9988" width="10.109375" style="5" bestFit="1" customWidth="1"/>
    <col min="9989" max="9989" width="4.88671875" style="5" customWidth="1"/>
    <col min="9990" max="9990" width="6" style="5" bestFit="1" customWidth="1"/>
    <col min="9991" max="9991" width="3.88671875" style="5" bestFit="1" customWidth="1"/>
    <col min="9992" max="9992" width="5.88671875" style="5" bestFit="1" customWidth="1"/>
    <col min="9993" max="9993" width="5.5546875" style="5" bestFit="1" customWidth="1"/>
    <col min="9994" max="9994" width="6.5546875" style="5" customWidth="1"/>
    <col min="9995" max="9995" width="8.109375" style="5" customWidth="1"/>
    <col min="9996" max="9996" width="9.44140625" style="5" customWidth="1"/>
    <col min="9997" max="9998" width="11.88671875" style="5" customWidth="1"/>
    <col min="9999" max="9999" width="12.109375" style="5" customWidth="1"/>
    <col min="10000" max="10000" width="9.44140625" style="5" customWidth="1"/>
    <col min="10001" max="10239" width="9.109375" style="5"/>
    <col min="10240" max="10240" width="6.5546875" style="5" customWidth="1"/>
    <col min="10241" max="10241" width="8" style="5" customWidth="1"/>
    <col min="10242" max="10242" width="25.44140625" style="5" customWidth="1"/>
    <col min="10243" max="10243" width="3.44140625" style="5" customWidth="1"/>
    <col min="10244" max="10244" width="10.109375" style="5" bestFit="1" customWidth="1"/>
    <col min="10245" max="10245" width="4.88671875" style="5" customWidth="1"/>
    <col min="10246" max="10246" width="6" style="5" bestFit="1" customWidth="1"/>
    <col min="10247" max="10247" width="3.88671875" style="5" bestFit="1" customWidth="1"/>
    <col min="10248" max="10248" width="5.88671875" style="5" bestFit="1" customWidth="1"/>
    <col min="10249" max="10249" width="5.5546875" style="5" bestFit="1" customWidth="1"/>
    <col min="10250" max="10250" width="6.5546875" style="5" customWidth="1"/>
    <col min="10251" max="10251" width="8.109375" style="5" customWidth="1"/>
    <col min="10252" max="10252" width="9.44140625" style="5" customWidth="1"/>
    <col min="10253" max="10254" width="11.88671875" style="5" customWidth="1"/>
    <col min="10255" max="10255" width="12.109375" style="5" customWidth="1"/>
    <col min="10256" max="10256" width="9.44140625" style="5" customWidth="1"/>
    <col min="10257" max="10495" width="9.109375" style="5"/>
    <col min="10496" max="10496" width="6.5546875" style="5" customWidth="1"/>
    <col min="10497" max="10497" width="8" style="5" customWidth="1"/>
    <col min="10498" max="10498" width="25.44140625" style="5" customWidth="1"/>
    <col min="10499" max="10499" width="3.44140625" style="5" customWidth="1"/>
    <col min="10500" max="10500" width="10.109375" style="5" bestFit="1" customWidth="1"/>
    <col min="10501" max="10501" width="4.88671875" style="5" customWidth="1"/>
    <col min="10502" max="10502" width="6" style="5" bestFit="1" customWidth="1"/>
    <col min="10503" max="10503" width="3.88671875" style="5" bestFit="1" customWidth="1"/>
    <col min="10504" max="10504" width="5.88671875" style="5" bestFit="1" customWidth="1"/>
    <col min="10505" max="10505" width="5.5546875" style="5" bestFit="1" customWidth="1"/>
    <col min="10506" max="10506" width="6.5546875" style="5" customWidth="1"/>
    <col min="10507" max="10507" width="8.109375" style="5" customWidth="1"/>
    <col min="10508" max="10508" width="9.44140625" style="5" customWidth="1"/>
    <col min="10509" max="10510" width="11.88671875" style="5" customWidth="1"/>
    <col min="10511" max="10511" width="12.109375" style="5" customWidth="1"/>
    <col min="10512" max="10512" width="9.44140625" style="5" customWidth="1"/>
    <col min="10513" max="10751" width="9.109375" style="5"/>
    <col min="10752" max="10752" width="6.5546875" style="5" customWidth="1"/>
    <col min="10753" max="10753" width="8" style="5" customWidth="1"/>
    <col min="10754" max="10754" width="25.44140625" style="5" customWidth="1"/>
    <col min="10755" max="10755" width="3.44140625" style="5" customWidth="1"/>
    <col min="10756" max="10756" width="10.109375" style="5" bestFit="1" customWidth="1"/>
    <col min="10757" max="10757" width="4.88671875" style="5" customWidth="1"/>
    <col min="10758" max="10758" width="6" style="5" bestFit="1" customWidth="1"/>
    <col min="10759" max="10759" width="3.88671875" style="5" bestFit="1" customWidth="1"/>
    <col min="10760" max="10760" width="5.88671875" style="5" bestFit="1" customWidth="1"/>
    <col min="10761" max="10761" width="5.5546875" style="5" bestFit="1" customWidth="1"/>
    <col min="10762" max="10762" width="6.5546875" style="5" customWidth="1"/>
    <col min="10763" max="10763" width="8.109375" style="5" customWidth="1"/>
    <col min="10764" max="10764" width="9.44140625" style="5" customWidth="1"/>
    <col min="10765" max="10766" width="11.88671875" style="5" customWidth="1"/>
    <col min="10767" max="10767" width="12.109375" style="5" customWidth="1"/>
    <col min="10768" max="10768" width="9.44140625" style="5" customWidth="1"/>
    <col min="10769" max="11007" width="9.109375" style="5"/>
    <col min="11008" max="11008" width="6.5546875" style="5" customWidth="1"/>
    <col min="11009" max="11009" width="8" style="5" customWidth="1"/>
    <col min="11010" max="11010" width="25.44140625" style="5" customWidth="1"/>
    <col min="11011" max="11011" width="3.44140625" style="5" customWidth="1"/>
    <col min="11012" max="11012" width="10.109375" style="5" bestFit="1" customWidth="1"/>
    <col min="11013" max="11013" width="4.88671875" style="5" customWidth="1"/>
    <col min="11014" max="11014" width="6" style="5" bestFit="1" customWidth="1"/>
    <col min="11015" max="11015" width="3.88671875" style="5" bestFit="1" customWidth="1"/>
    <col min="11016" max="11016" width="5.88671875" style="5" bestFit="1" customWidth="1"/>
    <col min="11017" max="11017" width="5.5546875" style="5" bestFit="1" customWidth="1"/>
    <col min="11018" max="11018" width="6.5546875" style="5" customWidth="1"/>
    <col min="11019" max="11019" width="8.109375" style="5" customWidth="1"/>
    <col min="11020" max="11020" width="9.44140625" style="5" customWidth="1"/>
    <col min="11021" max="11022" width="11.88671875" style="5" customWidth="1"/>
    <col min="11023" max="11023" width="12.109375" style="5" customWidth="1"/>
    <col min="11024" max="11024" width="9.44140625" style="5" customWidth="1"/>
    <col min="11025" max="11263" width="9.109375" style="5"/>
    <col min="11264" max="11264" width="6.5546875" style="5" customWidth="1"/>
    <col min="11265" max="11265" width="8" style="5" customWidth="1"/>
    <col min="11266" max="11266" width="25.44140625" style="5" customWidth="1"/>
    <col min="11267" max="11267" width="3.44140625" style="5" customWidth="1"/>
    <col min="11268" max="11268" width="10.109375" style="5" bestFit="1" customWidth="1"/>
    <col min="11269" max="11269" width="4.88671875" style="5" customWidth="1"/>
    <col min="11270" max="11270" width="6" style="5" bestFit="1" customWidth="1"/>
    <col min="11271" max="11271" width="3.88671875" style="5" bestFit="1" customWidth="1"/>
    <col min="11272" max="11272" width="5.88671875" style="5" bestFit="1" customWidth="1"/>
    <col min="11273" max="11273" width="5.5546875" style="5" bestFit="1" customWidth="1"/>
    <col min="11274" max="11274" width="6.5546875" style="5" customWidth="1"/>
    <col min="11275" max="11275" width="8.109375" style="5" customWidth="1"/>
    <col min="11276" max="11276" width="9.44140625" style="5" customWidth="1"/>
    <col min="11277" max="11278" width="11.88671875" style="5" customWidth="1"/>
    <col min="11279" max="11279" width="12.109375" style="5" customWidth="1"/>
    <col min="11280" max="11280" width="9.44140625" style="5" customWidth="1"/>
    <col min="11281" max="11519" width="9.109375" style="5"/>
    <col min="11520" max="11520" width="6.5546875" style="5" customWidth="1"/>
    <col min="11521" max="11521" width="8" style="5" customWidth="1"/>
    <col min="11522" max="11522" width="25.44140625" style="5" customWidth="1"/>
    <col min="11523" max="11523" width="3.44140625" style="5" customWidth="1"/>
    <col min="11524" max="11524" width="10.109375" style="5" bestFit="1" customWidth="1"/>
    <col min="11525" max="11525" width="4.88671875" style="5" customWidth="1"/>
    <col min="11526" max="11526" width="6" style="5" bestFit="1" customWidth="1"/>
    <col min="11527" max="11527" width="3.88671875" style="5" bestFit="1" customWidth="1"/>
    <col min="11528" max="11528" width="5.88671875" style="5" bestFit="1" customWidth="1"/>
    <col min="11529" max="11529" width="5.5546875" style="5" bestFit="1" customWidth="1"/>
    <col min="11530" max="11530" width="6.5546875" style="5" customWidth="1"/>
    <col min="11531" max="11531" width="8.109375" style="5" customWidth="1"/>
    <col min="11532" max="11532" width="9.44140625" style="5" customWidth="1"/>
    <col min="11533" max="11534" width="11.88671875" style="5" customWidth="1"/>
    <col min="11535" max="11535" width="12.109375" style="5" customWidth="1"/>
    <col min="11536" max="11536" width="9.44140625" style="5" customWidth="1"/>
    <col min="11537" max="11775" width="9.109375" style="5"/>
    <col min="11776" max="11776" width="6.5546875" style="5" customWidth="1"/>
    <col min="11777" max="11777" width="8" style="5" customWidth="1"/>
    <col min="11778" max="11778" width="25.44140625" style="5" customWidth="1"/>
    <col min="11779" max="11779" width="3.44140625" style="5" customWidth="1"/>
    <col min="11780" max="11780" width="10.109375" style="5" bestFit="1" customWidth="1"/>
    <col min="11781" max="11781" width="4.88671875" style="5" customWidth="1"/>
    <col min="11782" max="11782" width="6" style="5" bestFit="1" customWidth="1"/>
    <col min="11783" max="11783" width="3.88671875" style="5" bestFit="1" customWidth="1"/>
    <col min="11784" max="11784" width="5.88671875" style="5" bestFit="1" customWidth="1"/>
    <col min="11785" max="11785" width="5.5546875" style="5" bestFit="1" customWidth="1"/>
    <col min="11786" max="11786" width="6.5546875" style="5" customWidth="1"/>
    <col min="11787" max="11787" width="8.109375" style="5" customWidth="1"/>
    <col min="11788" max="11788" width="9.44140625" style="5" customWidth="1"/>
    <col min="11789" max="11790" width="11.88671875" style="5" customWidth="1"/>
    <col min="11791" max="11791" width="12.109375" style="5" customWidth="1"/>
    <col min="11792" max="11792" width="9.44140625" style="5" customWidth="1"/>
    <col min="11793" max="12031" width="9.109375" style="5"/>
    <col min="12032" max="12032" width="6.5546875" style="5" customWidth="1"/>
    <col min="12033" max="12033" width="8" style="5" customWidth="1"/>
    <col min="12034" max="12034" width="25.44140625" style="5" customWidth="1"/>
    <col min="12035" max="12035" width="3.44140625" style="5" customWidth="1"/>
    <col min="12036" max="12036" width="10.109375" style="5" bestFit="1" customWidth="1"/>
    <col min="12037" max="12037" width="4.88671875" style="5" customWidth="1"/>
    <col min="12038" max="12038" width="6" style="5" bestFit="1" customWidth="1"/>
    <col min="12039" max="12039" width="3.88671875" style="5" bestFit="1" customWidth="1"/>
    <col min="12040" max="12040" width="5.88671875" style="5" bestFit="1" customWidth="1"/>
    <col min="12041" max="12041" width="5.5546875" style="5" bestFit="1" customWidth="1"/>
    <col min="12042" max="12042" width="6.5546875" style="5" customWidth="1"/>
    <col min="12043" max="12043" width="8.109375" style="5" customWidth="1"/>
    <col min="12044" max="12044" width="9.44140625" style="5" customWidth="1"/>
    <col min="12045" max="12046" width="11.88671875" style="5" customWidth="1"/>
    <col min="12047" max="12047" width="12.109375" style="5" customWidth="1"/>
    <col min="12048" max="12048" width="9.44140625" style="5" customWidth="1"/>
    <col min="12049" max="12287" width="9.109375" style="5"/>
    <col min="12288" max="12288" width="6.5546875" style="5" customWidth="1"/>
    <col min="12289" max="12289" width="8" style="5" customWidth="1"/>
    <col min="12290" max="12290" width="25.44140625" style="5" customWidth="1"/>
    <col min="12291" max="12291" width="3.44140625" style="5" customWidth="1"/>
    <col min="12292" max="12292" width="10.109375" style="5" bestFit="1" customWidth="1"/>
    <col min="12293" max="12293" width="4.88671875" style="5" customWidth="1"/>
    <col min="12294" max="12294" width="6" style="5" bestFit="1" customWidth="1"/>
    <col min="12295" max="12295" width="3.88671875" style="5" bestFit="1" customWidth="1"/>
    <col min="12296" max="12296" width="5.88671875" style="5" bestFit="1" customWidth="1"/>
    <col min="12297" max="12297" width="5.5546875" style="5" bestFit="1" customWidth="1"/>
    <col min="12298" max="12298" width="6.5546875" style="5" customWidth="1"/>
    <col min="12299" max="12299" width="8.109375" style="5" customWidth="1"/>
    <col min="12300" max="12300" width="9.44140625" style="5" customWidth="1"/>
    <col min="12301" max="12302" width="11.88671875" style="5" customWidth="1"/>
    <col min="12303" max="12303" width="12.109375" style="5" customWidth="1"/>
    <col min="12304" max="12304" width="9.44140625" style="5" customWidth="1"/>
    <col min="12305" max="12543" width="9.109375" style="5"/>
    <col min="12544" max="12544" width="6.5546875" style="5" customWidth="1"/>
    <col min="12545" max="12545" width="8" style="5" customWidth="1"/>
    <col min="12546" max="12546" width="25.44140625" style="5" customWidth="1"/>
    <col min="12547" max="12547" width="3.44140625" style="5" customWidth="1"/>
    <col min="12548" max="12548" width="10.109375" style="5" bestFit="1" customWidth="1"/>
    <col min="12549" max="12549" width="4.88671875" style="5" customWidth="1"/>
    <col min="12550" max="12550" width="6" style="5" bestFit="1" customWidth="1"/>
    <col min="12551" max="12551" width="3.88671875" style="5" bestFit="1" customWidth="1"/>
    <col min="12552" max="12552" width="5.88671875" style="5" bestFit="1" customWidth="1"/>
    <col min="12553" max="12553" width="5.5546875" style="5" bestFit="1" customWidth="1"/>
    <col min="12554" max="12554" width="6.5546875" style="5" customWidth="1"/>
    <col min="12555" max="12555" width="8.109375" style="5" customWidth="1"/>
    <col min="12556" max="12556" width="9.44140625" style="5" customWidth="1"/>
    <col min="12557" max="12558" width="11.88671875" style="5" customWidth="1"/>
    <col min="12559" max="12559" width="12.109375" style="5" customWidth="1"/>
    <col min="12560" max="12560" width="9.44140625" style="5" customWidth="1"/>
    <col min="12561" max="12799" width="9.109375" style="5"/>
    <col min="12800" max="12800" width="6.5546875" style="5" customWidth="1"/>
    <col min="12801" max="12801" width="8" style="5" customWidth="1"/>
    <col min="12802" max="12802" width="25.44140625" style="5" customWidth="1"/>
    <col min="12803" max="12803" width="3.44140625" style="5" customWidth="1"/>
    <col min="12804" max="12804" width="10.109375" style="5" bestFit="1" customWidth="1"/>
    <col min="12805" max="12805" width="4.88671875" style="5" customWidth="1"/>
    <col min="12806" max="12806" width="6" style="5" bestFit="1" customWidth="1"/>
    <col min="12807" max="12807" width="3.88671875" style="5" bestFit="1" customWidth="1"/>
    <col min="12808" max="12808" width="5.88671875" style="5" bestFit="1" customWidth="1"/>
    <col min="12809" max="12809" width="5.5546875" style="5" bestFit="1" customWidth="1"/>
    <col min="12810" max="12810" width="6.5546875" style="5" customWidth="1"/>
    <col min="12811" max="12811" width="8.109375" style="5" customWidth="1"/>
    <col min="12812" max="12812" width="9.44140625" style="5" customWidth="1"/>
    <col min="12813" max="12814" width="11.88671875" style="5" customWidth="1"/>
    <col min="12815" max="12815" width="12.109375" style="5" customWidth="1"/>
    <col min="12816" max="12816" width="9.44140625" style="5" customWidth="1"/>
    <col min="12817" max="13055" width="9.109375" style="5"/>
    <col min="13056" max="13056" width="6.5546875" style="5" customWidth="1"/>
    <col min="13057" max="13057" width="8" style="5" customWidth="1"/>
    <col min="13058" max="13058" width="25.44140625" style="5" customWidth="1"/>
    <col min="13059" max="13059" width="3.44140625" style="5" customWidth="1"/>
    <col min="13060" max="13060" width="10.109375" style="5" bestFit="1" customWidth="1"/>
    <col min="13061" max="13061" width="4.88671875" style="5" customWidth="1"/>
    <col min="13062" max="13062" width="6" style="5" bestFit="1" customWidth="1"/>
    <col min="13063" max="13063" width="3.88671875" style="5" bestFit="1" customWidth="1"/>
    <col min="13064" max="13064" width="5.88671875" style="5" bestFit="1" customWidth="1"/>
    <col min="13065" max="13065" width="5.5546875" style="5" bestFit="1" customWidth="1"/>
    <col min="13066" max="13066" width="6.5546875" style="5" customWidth="1"/>
    <col min="13067" max="13067" width="8.109375" style="5" customWidth="1"/>
    <col min="13068" max="13068" width="9.44140625" style="5" customWidth="1"/>
    <col min="13069" max="13070" width="11.88671875" style="5" customWidth="1"/>
    <col min="13071" max="13071" width="12.109375" style="5" customWidth="1"/>
    <col min="13072" max="13072" width="9.44140625" style="5" customWidth="1"/>
    <col min="13073" max="13311" width="9.109375" style="5"/>
    <col min="13312" max="13312" width="6.5546875" style="5" customWidth="1"/>
    <col min="13313" max="13313" width="8" style="5" customWidth="1"/>
    <col min="13314" max="13314" width="25.44140625" style="5" customWidth="1"/>
    <col min="13315" max="13315" width="3.44140625" style="5" customWidth="1"/>
    <col min="13316" max="13316" width="10.109375" style="5" bestFit="1" customWidth="1"/>
    <col min="13317" max="13317" width="4.88671875" style="5" customWidth="1"/>
    <col min="13318" max="13318" width="6" style="5" bestFit="1" customWidth="1"/>
    <col min="13319" max="13319" width="3.88671875" style="5" bestFit="1" customWidth="1"/>
    <col min="13320" max="13320" width="5.88671875" style="5" bestFit="1" customWidth="1"/>
    <col min="13321" max="13321" width="5.5546875" style="5" bestFit="1" customWidth="1"/>
    <col min="13322" max="13322" width="6.5546875" style="5" customWidth="1"/>
    <col min="13323" max="13323" width="8.109375" style="5" customWidth="1"/>
    <col min="13324" max="13324" width="9.44140625" style="5" customWidth="1"/>
    <col min="13325" max="13326" width="11.88671875" style="5" customWidth="1"/>
    <col min="13327" max="13327" width="12.109375" style="5" customWidth="1"/>
    <col min="13328" max="13328" width="9.44140625" style="5" customWidth="1"/>
    <col min="13329" max="13567" width="9.109375" style="5"/>
    <col min="13568" max="13568" width="6.5546875" style="5" customWidth="1"/>
    <col min="13569" max="13569" width="8" style="5" customWidth="1"/>
    <col min="13570" max="13570" width="25.44140625" style="5" customWidth="1"/>
    <col min="13571" max="13571" width="3.44140625" style="5" customWidth="1"/>
    <col min="13572" max="13572" width="10.109375" style="5" bestFit="1" customWidth="1"/>
    <col min="13573" max="13573" width="4.88671875" style="5" customWidth="1"/>
    <col min="13574" max="13574" width="6" style="5" bestFit="1" customWidth="1"/>
    <col min="13575" max="13575" width="3.88671875" style="5" bestFit="1" customWidth="1"/>
    <col min="13576" max="13576" width="5.88671875" style="5" bestFit="1" customWidth="1"/>
    <col min="13577" max="13577" width="5.5546875" style="5" bestFit="1" customWidth="1"/>
    <col min="13578" max="13578" width="6.5546875" style="5" customWidth="1"/>
    <col min="13579" max="13579" width="8.109375" style="5" customWidth="1"/>
    <col min="13580" max="13580" width="9.44140625" style="5" customWidth="1"/>
    <col min="13581" max="13582" width="11.88671875" style="5" customWidth="1"/>
    <col min="13583" max="13583" width="12.109375" style="5" customWidth="1"/>
    <col min="13584" max="13584" width="9.44140625" style="5" customWidth="1"/>
    <col min="13585" max="13823" width="9.109375" style="5"/>
    <col min="13824" max="13824" width="6.5546875" style="5" customWidth="1"/>
    <col min="13825" max="13825" width="8" style="5" customWidth="1"/>
    <col min="13826" max="13826" width="25.44140625" style="5" customWidth="1"/>
    <col min="13827" max="13827" width="3.44140625" style="5" customWidth="1"/>
    <col min="13828" max="13828" width="10.109375" style="5" bestFit="1" customWidth="1"/>
    <col min="13829" max="13829" width="4.88671875" style="5" customWidth="1"/>
    <col min="13830" max="13830" width="6" style="5" bestFit="1" customWidth="1"/>
    <col min="13831" max="13831" width="3.88671875" style="5" bestFit="1" customWidth="1"/>
    <col min="13832" max="13832" width="5.88671875" style="5" bestFit="1" customWidth="1"/>
    <col min="13833" max="13833" width="5.5546875" style="5" bestFit="1" customWidth="1"/>
    <col min="13834" max="13834" width="6.5546875" style="5" customWidth="1"/>
    <col min="13835" max="13835" width="8.109375" style="5" customWidth="1"/>
    <col min="13836" max="13836" width="9.44140625" style="5" customWidth="1"/>
    <col min="13837" max="13838" width="11.88671875" style="5" customWidth="1"/>
    <col min="13839" max="13839" width="12.109375" style="5" customWidth="1"/>
    <col min="13840" max="13840" width="9.44140625" style="5" customWidth="1"/>
    <col min="13841" max="14079" width="9.109375" style="5"/>
    <col min="14080" max="14080" width="6.5546875" style="5" customWidth="1"/>
    <col min="14081" max="14081" width="8" style="5" customWidth="1"/>
    <col min="14082" max="14082" width="25.44140625" style="5" customWidth="1"/>
    <col min="14083" max="14083" width="3.44140625" style="5" customWidth="1"/>
    <col min="14084" max="14084" width="10.109375" style="5" bestFit="1" customWidth="1"/>
    <col min="14085" max="14085" width="4.88671875" style="5" customWidth="1"/>
    <col min="14086" max="14086" width="6" style="5" bestFit="1" customWidth="1"/>
    <col min="14087" max="14087" width="3.88671875" style="5" bestFit="1" customWidth="1"/>
    <col min="14088" max="14088" width="5.88671875" style="5" bestFit="1" customWidth="1"/>
    <col min="14089" max="14089" width="5.5546875" style="5" bestFit="1" customWidth="1"/>
    <col min="14090" max="14090" width="6.5546875" style="5" customWidth="1"/>
    <col min="14091" max="14091" width="8.109375" style="5" customWidth="1"/>
    <col min="14092" max="14092" width="9.44140625" style="5" customWidth="1"/>
    <col min="14093" max="14094" width="11.88671875" style="5" customWidth="1"/>
    <col min="14095" max="14095" width="12.109375" style="5" customWidth="1"/>
    <col min="14096" max="14096" width="9.44140625" style="5" customWidth="1"/>
    <col min="14097" max="14335" width="9.109375" style="5"/>
    <col min="14336" max="14336" width="6.5546875" style="5" customWidth="1"/>
    <col min="14337" max="14337" width="8" style="5" customWidth="1"/>
    <col min="14338" max="14338" width="25.44140625" style="5" customWidth="1"/>
    <col min="14339" max="14339" width="3.44140625" style="5" customWidth="1"/>
    <col min="14340" max="14340" width="10.109375" style="5" bestFit="1" customWidth="1"/>
    <col min="14341" max="14341" width="4.88671875" style="5" customWidth="1"/>
    <col min="14342" max="14342" width="6" style="5" bestFit="1" customWidth="1"/>
    <col min="14343" max="14343" width="3.88671875" style="5" bestFit="1" customWidth="1"/>
    <col min="14344" max="14344" width="5.88671875" style="5" bestFit="1" customWidth="1"/>
    <col min="14345" max="14345" width="5.5546875" style="5" bestFit="1" customWidth="1"/>
    <col min="14346" max="14346" width="6.5546875" style="5" customWidth="1"/>
    <col min="14347" max="14347" width="8.109375" style="5" customWidth="1"/>
    <col min="14348" max="14348" width="9.44140625" style="5" customWidth="1"/>
    <col min="14349" max="14350" width="11.88671875" style="5" customWidth="1"/>
    <col min="14351" max="14351" width="12.109375" style="5" customWidth="1"/>
    <col min="14352" max="14352" width="9.44140625" style="5" customWidth="1"/>
    <col min="14353" max="14591" width="9.109375" style="5"/>
    <col min="14592" max="14592" width="6.5546875" style="5" customWidth="1"/>
    <col min="14593" max="14593" width="8" style="5" customWidth="1"/>
    <col min="14594" max="14594" width="25.44140625" style="5" customWidth="1"/>
    <col min="14595" max="14595" width="3.44140625" style="5" customWidth="1"/>
    <col min="14596" max="14596" width="10.109375" style="5" bestFit="1" customWidth="1"/>
    <col min="14597" max="14597" width="4.88671875" style="5" customWidth="1"/>
    <col min="14598" max="14598" width="6" style="5" bestFit="1" customWidth="1"/>
    <col min="14599" max="14599" width="3.88671875" style="5" bestFit="1" customWidth="1"/>
    <col min="14600" max="14600" width="5.88671875" style="5" bestFit="1" customWidth="1"/>
    <col min="14601" max="14601" width="5.5546875" style="5" bestFit="1" customWidth="1"/>
    <col min="14602" max="14602" width="6.5546875" style="5" customWidth="1"/>
    <col min="14603" max="14603" width="8.109375" style="5" customWidth="1"/>
    <col min="14604" max="14604" width="9.44140625" style="5" customWidth="1"/>
    <col min="14605" max="14606" width="11.88671875" style="5" customWidth="1"/>
    <col min="14607" max="14607" width="12.109375" style="5" customWidth="1"/>
    <col min="14608" max="14608" width="9.44140625" style="5" customWidth="1"/>
    <col min="14609" max="14847" width="9.109375" style="5"/>
    <col min="14848" max="14848" width="6.5546875" style="5" customWidth="1"/>
    <col min="14849" max="14849" width="8" style="5" customWidth="1"/>
    <col min="14850" max="14850" width="25.44140625" style="5" customWidth="1"/>
    <col min="14851" max="14851" width="3.44140625" style="5" customWidth="1"/>
    <col min="14852" max="14852" width="10.109375" style="5" bestFit="1" customWidth="1"/>
    <col min="14853" max="14853" width="4.88671875" style="5" customWidth="1"/>
    <col min="14854" max="14854" width="6" style="5" bestFit="1" customWidth="1"/>
    <col min="14855" max="14855" width="3.88671875" style="5" bestFit="1" customWidth="1"/>
    <col min="14856" max="14856" width="5.88671875" style="5" bestFit="1" customWidth="1"/>
    <col min="14857" max="14857" width="5.5546875" style="5" bestFit="1" customWidth="1"/>
    <col min="14858" max="14858" width="6.5546875" style="5" customWidth="1"/>
    <col min="14859" max="14859" width="8.109375" style="5" customWidth="1"/>
    <col min="14860" max="14860" width="9.44140625" style="5" customWidth="1"/>
    <col min="14861" max="14862" width="11.88671875" style="5" customWidth="1"/>
    <col min="14863" max="14863" width="12.109375" style="5" customWidth="1"/>
    <col min="14864" max="14864" width="9.44140625" style="5" customWidth="1"/>
    <col min="14865" max="15103" width="9.109375" style="5"/>
    <col min="15104" max="15104" width="6.5546875" style="5" customWidth="1"/>
    <col min="15105" max="15105" width="8" style="5" customWidth="1"/>
    <col min="15106" max="15106" width="25.44140625" style="5" customWidth="1"/>
    <col min="15107" max="15107" width="3.44140625" style="5" customWidth="1"/>
    <col min="15108" max="15108" width="10.109375" style="5" bestFit="1" customWidth="1"/>
    <col min="15109" max="15109" width="4.88671875" style="5" customWidth="1"/>
    <col min="15110" max="15110" width="6" style="5" bestFit="1" customWidth="1"/>
    <col min="15111" max="15111" width="3.88671875" style="5" bestFit="1" customWidth="1"/>
    <col min="15112" max="15112" width="5.88671875" style="5" bestFit="1" customWidth="1"/>
    <col min="15113" max="15113" width="5.5546875" style="5" bestFit="1" customWidth="1"/>
    <col min="15114" max="15114" width="6.5546875" style="5" customWidth="1"/>
    <col min="15115" max="15115" width="8.109375" style="5" customWidth="1"/>
    <col min="15116" max="15116" width="9.44140625" style="5" customWidth="1"/>
    <col min="15117" max="15118" width="11.88671875" style="5" customWidth="1"/>
    <col min="15119" max="15119" width="12.109375" style="5" customWidth="1"/>
    <col min="15120" max="15120" width="9.44140625" style="5" customWidth="1"/>
    <col min="15121" max="15359" width="9.109375" style="5"/>
    <col min="15360" max="15360" width="6.5546875" style="5" customWidth="1"/>
    <col min="15361" max="15361" width="8" style="5" customWidth="1"/>
    <col min="15362" max="15362" width="25.44140625" style="5" customWidth="1"/>
    <col min="15363" max="15363" width="3.44140625" style="5" customWidth="1"/>
    <col min="15364" max="15364" width="10.109375" style="5" bestFit="1" customWidth="1"/>
    <col min="15365" max="15365" width="4.88671875" style="5" customWidth="1"/>
    <col min="15366" max="15366" width="6" style="5" bestFit="1" customWidth="1"/>
    <col min="15367" max="15367" width="3.88671875" style="5" bestFit="1" customWidth="1"/>
    <col min="15368" max="15368" width="5.88671875" style="5" bestFit="1" customWidth="1"/>
    <col min="15369" max="15369" width="5.5546875" style="5" bestFit="1" customWidth="1"/>
    <col min="15370" max="15370" width="6.5546875" style="5" customWidth="1"/>
    <col min="15371" max="15371" width="8.109375" style="5" customWidth="1"/>
    <col min="15372" max="15372" width="9.44140625" style="5" customWidth="1"/>
    <col min="15373" max="15374" width="11.88671875" style="5" customWidth="1"/>
    <col min="15375" max="15375" width="12.109375" style="5" customWidth="1"/>
    <col min="15376" max="15376" width="9.44140625" style="5" customWidth="1"/>
    <col min="15377" max="15615" width="9.109375" style="5"/>
    <col min="15616" max="15616" width="6.5546875" style="5" customWidth="1"/>
    <col min="15617" max="15617" width="8" style="5" customWidth="1"/>
    <col min="15618" max="15618" width="25.44140625" style="5" customWidth="1"/>
    <col min="15619" max="15619" width="3.44140625" style="5" customWidth="1"/>
    <col min="15620" max="15620" width="10.109375" style="5" bestFit="1" customWidth="1"/>
    <col min="15621" max="15621" width="4.88671875" style="5" customWidth="1"/>
    <col min="15622" max="15622" width="6" style="5" bestFit="1" customWidth="1"/>
    <col min="15623" max="15623" width="3.88671875" style="5" bestFit="1" customWidth="1"/>
    <col min="15624" max="15624" width="5.88671875" style="5" bestFit="1" customWidth="1"/>
    <col min="15625" max="15625" width="5.5546875" style="5" bestFit="1" customWidth="1"/>
    <col min="15626" max="15626" width="6.5546875" style="5" customWidth="1"/>
    <col min="15627" max="15627" width="8.109375" style="5" customWidth="1"/>
    <col min="15628" max="15628" width="9.44140625" style="5" customWidth="1"/>
    <col min="15629" max="15630" width="11.88671875" style="5" customWidth="1"/>
    <col min="15631" max="15631" width="12.109375" style="5" customWidth="1"/>
    <col min="15632" max="15632" width="9.44140625" style="5" customWidth="1"/>
    <col min="15633" max="15871" width="9.109375" style="5"/>
    <col min="15872" max="15872" width="6.5546875" style="5" customWidth="1"/>
    <col min="15873" max="15873" width="8" style="5" customWidth="1"/>
    <col min="15874" max="15874" width="25.44140625" style="5" customWidth="1"/>
    <col min="15875" max="15875" width="3.44140625" style="5" customWidth="1"/>
    <col min="15876" max="15876" width="10.109375" style="5" bestFit="1" customWidth="1"/>
    <col min="15877" max="15877" width="4.88671875" style="5" customWidth="1"/>
    <col min="15878" max="15878" width="6" style="5" bestFit="1" customWidth="1"/>
    <col min="15879" max="15879" width="3.88671875" style="5" bestFit="1" customWidth="1"/>
    <col min="15880" max="15880" width="5.88671875" style="5" bestFit="1" customWidth="1"/>
    <col min="15881" max="15881" width="5.5546875" style="5" bestFit="1" customWidth="1"/>
    <col min="15882" max="15882" width="6.5546875" style="5" customWidth="1"/>
    <col min="15883" max="15883" width="8.109375" style="5" customWidth="1"/>
    <col min="15884" max="15884" width="9.44140625" style="5" customWidth="1"/>
    <col min="15885" max="15886" width="11.88671875" style="5" customWidth="1"/>
    <col min="15887" max="15887" width="12.109375" style="5" customWidth="1"/>
    <col min="15888" max="15888" width="9.44140625" style="5" customWidth="1"/>
    <col min="15889" max="16127" width="9.109375" style="5"/>
    <col min="16128" max="16128" width="6.5546875" style="5" customWidth="1"/>
    <col min="16129" max="16129" width="8" style="5" customWidth="1"/>
    <col min="16130" max="16130" width="25.44140625" style="5" customWidth="1"/>
    <col min="16131" max="16131" width="3.44140625" style="5" customWidth="1"/>
    <col min="16132" max="16132" width="10.109375" style="5" bestFit="1" customWidth="1"/>
    <col min="16133" max="16133" width="4.88671875" style="5" customWidth="1"/>
    <col min="16134" max="16134" width="6" style="5" bestFit="1" customWidth="1"/>
    <col min="16135" max="16135" width="3.88671875" style="5" bestFit="1" customWidth="1"/>
    <col min="16136" max="16136" width="5.88671875" style="5" bestFit="1" customWidth="1"/>
    <col min="16137" max="16137" width="5.5546875" style="5" bestFit="1" customWidth="1"/>
    <col min="16138" max="16138" width="6.5546875" style="5" customWidth="1"/>
    <col min="16139" max="16139" width="8.109375" style="5" customWidth="1"/>
    <col min="16140" max="16140" width="9.44140625" style="5" customWidth="1"/>
    <col min="16141" max="16142" width="11.88671875" style="5" customWidth="1"/>
    <col min="16143" max="16143" width="12.109375" style="5" customWidth="1"/>
    <col min="16144" max="16144" width="9.44140625" style="5" customWidth="1"/>
    <col min="16145" max="16384" width="9.109375" style="5"/>
  </cols>
  <sheetData>
    <row r="1" spans="1:27" ht="15.6" x14ac:dyDescent="0.3">
      <c r="A1" s="7" t="s">
        <v>236</v>
      </c>
      <c r="B1" s="8"/>
      <c r="C1" s="9"/>
      <c r="D1" s="9"/>
      <c r="E1" s="9"/>
      <c r="F1" s="9"/>
      <c r="G1" s="9"/>
      <c r="H1" s="9"/>
      <c r="I1" s="9"/>
      <c r="J1" s="9"/>
      <c r="K1" s="10"/>
    </row>
    <row r="2" spans="1:27" ht="15.6" x14ac:dyDescent="0.3">
      <c r="A2" s="11" t="s">
        <v>237</v>
      </c>
      <c r="B2" s="1"/>
      <c r="C2" s="12"/>
      <c r="D2" s="12"/>
      <c r="E2" s="12"/>
      <c r="F2" s="12"/>
      <c r="G2" s="12"/>
      <c r="H2" s="12"/>
      <c r="I2" s="12"/>
      <c r="J2" s="12"/>
      <c r="K2" s="13"/>
    </row>
    <row r="3" spans="1:27" ht="16.2" thickBot="1" x14ac:dyDescent="0.35">
      <c r="A3" s="14"/>
      <c r="B3" s="15"/>
      <c r="C3" s="16"/>
      <c r="D3" s="16"/>
      <c r="E3" s="16"/>
      <c r="F3" s="16"/>
      <c r="G3" s="16"/>
      <c r="H3" s="16"/>
      <c r="I3" s="16"/>
      <c r="J3" s="16"/>
      <c r="K3" s="17"/>
    </row>
    <row r="4" spans="1:27" s="4" customFormat="1" x14ac:dyDescent="0.3">
      <c r="A4" s="18" t="s">
        <v>8</v>
      </c>
      <c r="B4" s="19"/>
      <c r="C4" s="20">
        <v>46206</v>
      </c>
      <c r="D4" s="20"/>
      <c r="E4" s="20">
        <v>46206</v>
      </c>
      <c r="M4" s="5"/>
      <c r="N4" s="5"/>
      <c r="O4" s="5"/>
      <c r="P4" s="5"/>
      <c r="Q4" s="5"/>
      <c r="R4" s="5"/>
      <c r="S4" s="5"/>
      <c r="T4" s="5"/>
      <c r="U4" s="5"/>
      <c r="V4" s="5"/>
      <c r="W4" s="5"/>
      <c r="X4" s="5"/>
      <c r="Z4" s="174"/>
    </row>
    <row r="5" spans="1:27" s="4" customFormat="1" ht="15" thickBot="1" x14ac:dyDescent="0.35">
      <c r="A5" s="21" t="s">
        <v>9</v>
      </c>
      <c r="B5" s="3"/>
      <c r="E5" s="22">
        <f>E4-C4</f>
        <v>0</v>
      </c>
      <c r="F5" s="23"/>
      <c r="G5" s="23"/>
      <c r="H5" s="23"/>
      <c r="I5" s="23"/>
      <c r="J5" s="23"/>
      <c r="M5" s="5"/>
      <c r="N5" s="5"/>
      <c r="O5" s="5"/>
      <c r="P5" s="5"/>
      <c r="Q5" s="5"/>
      <c r="R5" s="5"/>
      <c r="S5" s="5"/>
      <c r="T5" s="5"/>
      <c r="U5" s="5"/>
      <c r="V5" s="5"/>
      <c r="W5" s="5"/>
      <c r="X5" s="5"/>
      <c r="Z5" s="174"/>
    </row>
    <row r="6" spans="1:27" s="24" customFormat="1" ht="45.75" customHeight="1" thickBot="1" x14ac:dyDescent="0.35">
      <c r="A6" s="167" t="s">
        <v>10</v>
      </c>
      <c r="B6" s="163" t="s">
        <v>11</v>
      </c>
      <c r="C6" s="168" t="s">
        <v>12</v>
      </c>
      <c r="D6" s="164"/>
      <c r="E6" s="165" t="s">
        <v>13</v>
      </c>
      <c r="F6" s="165" t="s">
        <v>14</v>
      </c>
      <c r="G6" s="165" t="s">
        <v>15</v>
      </c>
      <c r="H6" s="165" t="s">
        <v>16</v>
      </c>
      <c r="I6" s="165" t="s">
        <v>17</v>
      </c>
      <c r="J6" s="165" t="s">
        <v>18</v>
      </c>
      <c r="K6" s="165" t="s">
        <v>19</v>
      </c>
      <c r="L6" s="165" t="s">
        <v>20</v>
      </c>
      <c r="M6" s="223" t="s">
        <v>304</v>
      </c>
      <c r="N6" s="224" t="s">
        <v>21</v>
      </c>
      <c r="O6" s="224" t="s">
        <v>22</v>
      </c>
      <c r="P6" s="224" t="s">
        <v>303</v>
      </c>
      <c r="Q6" s="225"/>
      <c r="R6" s="226" t="s">
        <v>305</v>
      </c>
      <c r="S6" s="226" t="s">
        <v>23</v>
      </c>
      <c r="T6" s="256" t="s">
        <v>310</v>
      </c>
      <c r="U6" s="224" t="s">
        <v>241</v>
      </c>
      <c r="V6" s="227" t="s">
        <v>226</v>
      </c>
      <c r="W6" s="166" t="s">
        <v>24</v>
      </c>
      <c r="X6" s="228" t="s">
        <v>25</v>
      </c>
      <c r="Z6" s="175"/>
      <c r="AA6" s="4"/>
    </row>
    <row r="7" spans="1:27" s="4" customFormat="1" x14ac:dyDescent="0.3">
      <c r="A7" s="267">
        <v>1</v>
      </c>
      <c r="B7" s="270"/>
      <c r="C7" s="217" t="s">
        <v>0</v>
      </c>
      <c r="D7" s="218"/>
      <c r="E7" s="219" t="s">
        <v>26</v>
      </c>
      <c r="F7" s="220">
        <v>1</v>
      </c>
      <c r="G7" s="220">
        <v>1</v>
      </c>
      <c r="H7" s="220">
        <v>1</v>
      </c>
      <c r="I7" s="221">
        <v>1</v>
      </c>
      <c r="J7" s="221" t="s">
        <v>27</v>
      </c>
      <c r="K7" s="221">
        <v>1</v>
      </c>
      <c r="L7" s="222">
        <v>0</v>
      </c>
      <c r="M7" s="252">
        <f>(1*3*25)</f>
        <v>75</v>
      </c>
      <c r="N7" s="253">
        <v>0</v>
      </c>
      <c r="O7" s="253">
        <v>0</v>
      </c>
      <c r="P7" s="253">
        <f>73.28/13*2</f>
        <v>11.273846153846154</v>
      </c>
      <c r="Q7" s="254"/>
      <c r="R7" s="252">
        <f>SUM(M7:Q7)</f>
        <v>86.273846153846151</v>
      </c>
      <c r="S7" s="255">
        <f>R7*0.044-0.13</f>
        <v>3.6660492307692305</v>
      </c>
      <c r="T7" s="257">
        <f>R7-S7</f>
        <v>82.607796923076918</v>
      </c>
      <c r="U7" s="253">
        <v>4.12</v>
      </c>
      <c r="V7" s="263">
        <f>T7-U7</f>
        <v>78.487796923076914</v>
      </c>
      <c r="W7" s="278">
        <v>4.12</v>
      </c>
      <c r="X7" s="279">
        <f>T7-U7</f>
        <v>78.487796923076914</v>
      </c>
      <c r="Z7" s="176"/>
    </row>
    <row r="8" spans="1:27" s="4" customFormat="1" x14ac:dyDescent="0.3">
      <c r="A8" s="268">
        <v>2</v>
      </c>
      <c r="B8" s="271"/>
      <c r="C8" s="217" t="s">
        <v>317</v>
      </c>
      <c r="D8" s="218"/>
      <c r="E8" s="266" t="s">
        <v>318</v>
      </c>
      <c r="F8" s="220"/>
      <c r="G8" s="220">
        <v>1</v>
      </c>
      <c r="H8" s="220">
        <v>1</v>
      </c>
      <c r="I8" s="221"/>
      <c r="J8" s="221"/>
      <c r="K8" s="221">
        <v>1</v>
      </c>
      <c r="L8" s="222">
        <v>0</v>
      </c>
      <c r="M8" s="252"/>
      <c r="N8" s="253"/>
      <c r="O8" s="253"/>
      <c r="P8" s="253"/>
      <c r="Q8" s="254"/>
      <c r="R8" s="252"/>
      <c r="S8" s="255"/>
      <c r="T8" s="257"/>
      <c r="U8" s="253"/>
      <c r="V8" s="263"/>
      <c r="W8" s="278"/>
      <c r="X8" s="279"/>
      <c r="Z8" s="176"/>
    </row>
    <row r="9" spans="1:27" s="4" customFormat="1" x14ac:dyDescent="0.3">
      <c r="A9" s="268">
        <v>3</v>
      </c>
      <c r="B9" s="272"/>
      <c r="C9" s="169" t="s">
        <v>1</v>
      </c>
      <c r="D9" s="25"/>
      <c r="E9" s="26" t="s">
        <v>28</v>
      </c>
      <c r="F9" s="28">
        <v>1</v>
      </c>
      <c r="G9" s="28">
        <v>2</v>
      </c>
      <c r="H9" s="28">
        <v>1</v>
      </c>
      <c r="I9" s="28">
        <v>1</v>
      </c>
      <c r="J9" s="28" t="s">
        <v>27</v>
      </c>
      <c r="K9" s="221">
        <v>1</v>
      </c>
      <c r="L9" s="215">
        <v>0</v>
      </c>
      <c r="M9" s="29">
        <f>(2*3*25)</f>
        <v>150</v>
      </c>
      <c r="N9" s="30">
        <v>0</v>
      </c>
      <c r="O9" s="30">
        <v>0</v>
      </c>
      <c r="P9" s="30">
        <f>73.28/13*4</f>
        <v>22.547692307692309</v>
      </c>
      <c r="Q9" s="32"/>
      <c r="R9" s="29">
        <f>SUM(M9:Q9)</f>
        <v>172.5476923076923</v>
      </c>
      <c r="S9" s="255">
        <f>R9*0.044-0.13</f>
        <v>7.4620984615384609</v>
      </c>
      <c r="T9" s="257">
        <f t="shared" ref="T9:T15" si="0">R9-S9</f>
        <v>165.08559384615384</v>
      </c>
      <c r="U9" s="253">
        <v>16.5</v>
      </c>
      <c r="V9" s="263">
        <f>T9-U9</f>
        <v>148.58559384615384</v>
      </c>
      <c r="W9" s="278">
        <v>16.5</v>
      </c>
      <c r="X9" s="279">
        <f>T9-U9</f>
        <v>148.58559384615384</v>
      </c>
      <c r="Z9" s="176"/>
    </row>
    <row r="10" spans="1:27" s="4" customFormat="1" x14ac:dyDescent="0.3">
      <c r="A10" s="268">
        <v>4</v>
      </c>
      <c r="B10" s="272"/>
      <c r="C10" s="169" t="s">
        <v>2</v>
      </c>
      <c r="D10" s="25"/>
      <c r="E10" s="26" t="s">
        <v>29</v>
      </c>
      <c r="F10" s="28"/>
      <c r="G10" s="28">
        <v>2</v>
      </c>
      <c r="H10" s="28"/>
      <c r="I10" s="28"/>
      <c r="J10" s="28"/>
      <c r="K10" s="221">
        <v>1</v>
      </c>
      <c r="L10" s="215">
        <v>0</v>
      </c>
      <c r="M10" s="29"/>
      <c r="N10" s="30"/>
      <c r="O10" s="30"/>
      <c r="P10" s="30"/>
      <c r="Q10" s="32"/>
      <c r="R10" s="29"/>
      <c r="S10" s="255"/>
      <c r="T10" s="257"/>
      <c r="U10" s="253"/>
      <c r="V10" s="31"/>
      <c r="W10" s="209"/>
      <c r="X10" s="280"/>
      <c r="Z10" s="174"/>
    </row>
    <row r="11" spans="1:27" s="4" customFormat="1" x14ac:dyDescent="0.3">
      <c r="A11" s="268">
        <v>5</v>
      </c>
      <c r="B11" s="273"/>
      <c r="C11" s="169" t="s">
        <v>233</v>
      </c>
      <c r="D11" s="25"/>
      <c r="E11" s="205" t="s">
        <v>33</v>
      </c>
      <c r="F11" s="28"/>
      <c r="G11" s="28">
        <v>2</v>
      </c>
      <c r="H11" s="28"/>
      <c r="I11" s="28">
        <v>1</v>
      </c>
      <c r="J11" s="28" t="s">
        <v>27</v>
      </c>
      <c r="K11" s="221">
        <v>1</v>
      </c>
      <c r="L11" s="215">
        <v>0</v>
      </c>
      <c r="M11" s="29"/>
      <c r="N11" s="30"/>
      <c r="O11" s="30"/>
      <c r="P11" s="30"/>
      <c r="Q11" s="32"/>
      <c r="R11" s="29"/>
      <c r="S11" s="255"/>
      <c r="T11" s="257"/>
      <c r="U11" s="253"/>
      <c r="V11" s="31"/>
      <c r="W11" s="278"/>
      <c r="X11" s="280"/>
      <c r="Z11" s="176"/>
    </row>
    <row r="12" spans="1:27" s="4" customFormat="1" x14ac:dyDescent="0.3">
      <c r="A12" s="268">
        <v>6</v>
      </c>
      <c r="B12" s="273"/>
      <c r="C12" s="169" t="s">
        <v>223</v>
      </c>
      <c r="D12" s="25"/>
      <c r="E12" s="205" t="s">
        <v>224</v>
      </c>
      <c r="F12" s="28"/>
      <c r="G12" s="28">
        <v>2</v>
      </c>
      <c r="H12" s="28"/>
      <c r="I12" s="28"/>
      <c r="J12" s="28"/>
      <c r="K12" s="221">
        <v>1</v>
      </c>
      <c r="L12" s="215">
        <v>0</v>
      </c>
      <c r="M12" s="29"/>
      <c r="N12" s="30"/>
      <c r="O12" s="30"/>
      <c r="P12" s="30"/>
      <c r="Q12" s="32"/>
      <c r="R12" s="29"/>
      <c r="S12" s="255"/>
      <c r="T12" s="257"/>
      <c r="U12" s="253"/>
      <c r="V12" s="31"/>
      <c r="W12" s="278"/>
      <c r="X12" s="280"/>
      <c r="Z12" s="176"/>
    </row>
    <row r="13" spans="1:27" s="4" customFormat="1" x14ac:dyDescent="0.3">
      <c r="A13" s="268">
        <v>7</v>
      </c>
      <c r="B13" s="274"/>
      <c r="C13" s="169" t="s">
        <v>3</v>
      </c>
      <c r="D13" s="25"/>
      <c r="E13" s="26" t="s">
        <v>30</v>
      </c>
      <c r="F13" s="28">
        <v>1</v>
      </c>
      <c r="G13" s="28">
        <v>3</v>
      </c>
      <c r="H13" s="28">
        <v>1</v>
      </c>
      <c r="I13" s="28">
        <v>1</v>
      </c>
      <c r="J13" s="28" t="s">
        <v>27</v>
      </c>
      <c r="K13" s="221">
        <v>1</v>
      </c>
      <c r="L13" s="215">
        <v>0</v>
      </c>
      <c r="M13" s="29">
        <f>(1*3*25)</f>
        <v>75</v>
      </c>
      <c r="N13" s="30">
        <v>0</v>
      </c>
      <c r="O13" s="30">
        <v>0</v>
      </c>
      <c r="P13" s="30">
        <f>73.28/13*2</f>
        <v>11.273846153846154</v>
      </c>
      <c r="Q13" s="32"/>
      <c r="R13" s="29">
        <f>SUM(M13:Q13)</f>
        <v>86.273846153846151</v>
      </c>
      <c r="S13" s="255">
        <f>R13*0.044-0.13</f>
        <v>3.6660492307692305</v>
      </c>
      <c r="T13" s="257">
        <f t="shared" si="0"/>
        <v>82.607796923076918</v>
      </c>
      <c r="U13" s="253">
        <v>8.25</v>
      </c>
      <c r="V13" s="263">
        <f>T13-U13</f>
        <v>74.357796923076918</v>
      </c>
      <c r="W13" s="209">
        <v>8.25</v>
      </c>
      <c r="X13" s="279">
        <f>T13-U13</f>
        <v>74.357796923076918</v>
      </c>
      <c r="Z13" s="176"/>
    </row>
    <row r="14" spans="1:27" s="4" customFormat="1" x14ac:dyDescent="0.3">
      <c r="A14" s="268">
        <v>8</v>
      </c>
      <c r="B14" s="274"/>
      <c r="C14" s="169" t="s">
        <v>4</v>
      </c>
      <c r="D14" s="25"/>
      <c r="E14" s="26" t="s">
        <v>31</v>
      </c>
      <c r="F14" s="28"/>
      <c r="G14" s="28">
        <v>3</v>
      </c>
      <c r="H14" s="28"/>
      <c r="I14" s="28"/>
      <c r="J14" s="28"/>
      <c r="K14" s="221">
        <v>1</v>
      </c>
      <c r="L14" s="215">
        <v>0</v>
      </c>
      <c r="M14" s="29"/>
      <c r="N14" s="30"/>
      <c r="O14" s="30"/>
      <c r="P14" s="30"/>
      <c r="Q14" s="32"/>
      <c r="R14" s="29"/>
      <c r="S14" s="255"/>
      <c r="T14" s="257"/>
      <c r="U14" s="253"/>
      <c r="V14" s="31"/>
      <c r="W14" s="209"/>
      <c r="X14" s="280"/>
      <c r="Z14" s="174"/>
    </row>
    <row r="15" spans="1:27" s="4" customFormat="1" x14ac:dyDescent="0.3">
      <c r="A15" s="268">
        <v>9</v>
      </c>
      <c r="B15" s="275"/>
      <c r="C15" s="169" t="s">
        <v>5</v>
      </c>
      <c r="D15" s="25"/>
      <c r="E15" s="26" t="s">
        <v>32</v>
      </c>
      <c r="F15" s="27">
        <v>1</v>
      </c>
      <c r="G15" s="27">
        <v>4</v>
      </c>
      <c r="H15" s="27">
        <v>1</v>
      </c>
      <c r="I15" s="28">
        <v>1</v>
      </c>
      <c r="J15" s="28" t="s">
        <v>27</v>
      </c>
      <c r="K15" s="221">
        <v>1</v>
      </c>
      <c r="L15" s="215">
        <v>0</v>
      </c>
      <c r="M15" s="29">
        <f>2*3*25</f>
        <v>150</v>
      </c>
      <c r="N15" s="30">
        <v>0</v>
      </c>
      <c r="O15" s="30">
        <v>0</v>
      </c>
      <c r="P15" s="30">
        <f>73.28/13*5</f>
        <v>28.184615384615384</v>
      </c>
      <c r="Q15" s="32"/>
      <c r="R15" s="29">
        <f>SUM(M15:Q15)</f>
        <v>178.18461538461537</v>
      </c>
      <c r="S15" s="255">
        <f>R15*0.044-0.13</f>
        <v>7.7101230769230762</v>
      </c>
      <c r="T15" s="257">
        <f t="shared" si="0"/>
        <v>170.47449230769229</v>
      </c>
      <c r="U15" s="253">
        <v>25.49</v>
      </c>
      <c r="V15" s="263">
        <f>T15-U15</f>
        <v>144.98449230769228</v>
      </c>
      <c r="W15" s="209">
        <v>25.49</v>
      </c>
      <c r="X15" s="279">
        <f>T15-U15</f>
        <v>144.98449230769228</v>
      </c>
      <c r="Z15" s="176"/>
    </row>
    <row r="16" spans="1:27" s="4" customFormat="1" x14ac:dyDescent="0.3">
      <c r="A16" s="268">
        <v>10</v>
      </c>
      <c r="B16" s="275"/>
      <c r="C16" s="169" t="s">
        <v>6</v>
      </c>
      <c r="D16" s="25"/>
      <c r="E16" s="26" t="s">
        <v>35</v>
      </c>
      <c r="F16" s="27"/>
      <c r="G16" s="27">
        <v>4</v>
      </c>
      <c r="H16" s="27"/>
      <c r="I16" s="28"/>
      <c r="J16" s="28"/>
      <c r="K16" s="221">
        <v>1</v>
      </c>
      <c r="L16" s="215">
        <v>0</v>
      </c>
      <c r="M16" s="29"/>
      <c r="N16" s="30"/>
      <c r="O16" s="30"/>
      <c r="P16" s="30"/>
      <c r="Q16" s="32"/>
      <c r="R16" s="29"/>
      <c r="S16" s="250"/>
      <c r="T16" s="258"/>
      <c r="U16" s="30"/>
      <c r="V16" s="31"/>
      <c r="W16" s="208"/>
      <c r="X16" s="280"/>
      <c r="Z16" s="174"/>
    </row>
    <row r="17" spans="1:28" s="4" customFormat="1" x14ac:dyDescent="0.3">
      <c r="A17" s="268">
        <v>11</v>
      </c>
      <c r="B17" s="276"/>
      <c r="C17" s="169" t="s">
        <v>7</v>
      </c>
      <c r="D17" s="25"/>
      <c r="E17" s="26" t="s">
        <v>34</v>
      </c>
      <c r="F17" s="27"/>
      <c r="G17" s="27">
        <v>4</v>
      </c>
      <c r="H17" s="27">
        <v>1</v>
      </c>
      <c r="I17" s="28">
        <v>1</v>
      </c>
      <c r="J17" s="28" t="s">
        <v>27</v>
      </c>
      <c r="K17" s="221">
        <v>1</v>
      </c>
      <c r="L17" s="215">
        <v>0</v>
      </c>
      <c r="M17" s="29"/>
      <c r="N17" s="30"/>
      <c r="O17" s="30"/>
      <c r="P17" s="30"/>
      <c r="Q17" s="32"/>
      <c r="R17" s="29"/>
      <c r="S17" s="250"/>
      <c r="T17" s="258"/>
      <c r="U17" s="30"/>
      <c r="V17" s="31"/>
      <c r="W17" s="208"/>
      <c r="X17" s="280"/>
      <c r="Z17" s="174"/>
    </row>
    <row r="18" spans="1:28" s="4" customFormat="1" ht="15" thickBot="1" x14ac:dyDescent="0.35">
      <c r="A18" s="269">
        <v>12</v>
      </c>
      <c r="B18" s="277"/>
      <c r="C18" s="170" t="s">
        <v>259</v>
      </c>
      <c r="D18" s="229"/>
      <c r="E18" s="234" t="s">
        <v>260</v>
      </c>
      <c r="F18" s="33"/>
      <c r="G18" s="33">
        <v>4</v>
      </c>
      <c r="H18" s="33"/>
      <c r="I18" s="34"/>
      <c r="J18" s="34"/>
      <c r="K18" s="34">
        <v>1</v>
      </c>
      <c r="L18" s="216">
        <v>0</v>
      </c>
      <c r="M18" s="230"/>
      <c r="N18" s="207"/>
      <c r="O18" s="207"/>
      <c r="P18" s="207"/>
      <c r="Q18" s="231"/>
      <c r="R18" s="230"/>
      <c r="S18" s="251"/>
      <c r="T18" s="259"/>
      <c r="U18" s="207"/>
      <c r="V18" s="232"/>
      <c r="W18" s="233"/>
      <c r="X18" s="281"/>
      <c r="Z18" s="174"/>
    </row>
    <row r="19" spans="1:28" s="4" customFormat="1" x14ac:dyDescent="0.3">
      <c r="A19" s="6"/>
      <c r="B19" s="5"/>
      <c r="C19" s="5"/>
      <c r="D19" s="5"/>
      <c r="E19" s="5"/>
      <c r="F19" s="35">
        <f>SUM(F7:F18)</f>
        <v>4</v>
      </c>
      <c r="G19" s="35"/>
      <c r="H19" s="35">
        <f>SUM(H7:H18)</f>
        <v>6</v>
      </c>
      <c r="I19" s="35">
        <f>SUM(I7:I18)</f>
        <v>6</v>
      </c>
      <c r="J19" s="35"/>
      <c r="K19" s="35">
        <f t="shared" ref="K19:P19" si="1">SUM(K7:K18)</f>
        <v>12</v>
      </c>
      <c r="L19" s="35">
        <f t="shared" si="1"/>
        <v>0</v>
      </c>
      <c r="M19" s="37">
        <f t="shared" si="1"/>
        <v>450</v>
      </c>
      <c r="N19" s="37">
        <f t="shared" si="1"/>
        <v>0</v>
      </c>
      <c r="O19" s="37">
        <f t="shared" si="1"/>
        <v>0</v>
      </c>
      <c r="P19" s="37">
        <f t="shared" si="1"/>
        <v>73.28</v>
      </c>
      <c r="Q19" s="37"/>
      <c r="R19" s="37">
        <f t="shared" ref="R19:X19" si="2">SUM(R7:R18)</f>
        <v>523.28</v>
      </c>
      <c r="S19" s="37">
        <f t="shared" si="2"/>
        <v>22.50432</v>
      </c>
      <c r="T19" s="46">
        <f t="shared" si="2"/>
        <v>500.77567999999997</v>
      </c>
      <c r="U19" s="37">
        <f t="shared" si="2"/>
        <v>54.36</v>
      </c>
      <c r="V19" s="37">
        <f t="shared" si="2"/>
        <v>446.41567999999995</v>
      </c>
      <c r="W19" s="37">
        <f t="shared" si="2"/>
        <v>54.36</v>
      </c>
      <c r="X19" s="282">
        <f t="shared" si="2"/>
        <v>446.41567999999995</v>
      </c>
      <c r="Z19" s="176"/>
    </row>
    <row r="20" spans="1:28" s="4" customFormat="1" ht="15" thickBot="1" x14ac:dyDescent="0.35">
      <c r="A20" s="5"/>
      <c r="B20" s="5"/>
      <c r="C20" s="5"/>
      <c r="D20" s="5"/>
      <c r="E20" s="5"/>
      <c r="F20" s="36"/>
      <c r="G20" s="36"/>
      <c r="H20" s="36"/>
      <c r="I20" s="36"/>
      <c r="J20" s="36"/>
      <c r="K20" s="36"/>
      <c r="L20" s="36"/>
      <c r="M20" s="5"/>
      <c r="N20" s="5"/>
      <c r="O20" s="5"/>
      <c r="P20" s="5"/>
      <c r="Q20" s="5"/>
      <c r="R20" s="5"/>
      <c r="S20" s="5"/>
      <c r="T20" s="5"/>
      <c r="U20" s="5"/>
      <c r="V20" s="37"/>
      <c r="W20" s="5"/>
      <c r="X20" s="5"/>
      <c r="Z20" s="174"/>
    </row>
    <row r="21" spans="1:28" s="4" customFormat="1" x14ac:dyDescent="0.3">
      <c r="A21" s="38"/>
      <c r="B21" s="39"/>
      <c r="C21" s="40" t="s">
        <v>36</v>
      </c>
      <c r="D21" s="40"/>
      <c r="E21" s="41">
        <v>8</v>
      </c>
      <c r="F21" s="36"/>
      <c r="G21" s="36"/>
      <c r="H21" s="36"/>
      <c r="I21" s="36"/>
      <c r="J21" s="36"/>
      <c r="K21" s="36"/>
      <c r="L21" s="36"/>
      <c r="M21" s="5"/>
      <c r="N21" s="5"/>
      <c r="O21" s="5"/>
      <c r="P21" s="5"/>
      <c r="Q21" s="5"/>
      <c r="R21" s="5"/>
      <c r="S21" s="5"/>
      <c r="T21" s="5"/>
      <c r="U21" s="5"/>
      <c r="V21" s="5"/>
      <c r="W21" s="5"/>
      <c r="X21" s="5"/>
      <c r="Z21" s="174"/>
    </row>
    <row r="22" spans="1:28" s="4" customFormat="1" x14ac:dyDescent="0.3">
      <c r="A22" s="42"/>
      <c r="B22" s="43"/>
      <c r="C22" s="44" t="s">
        <v>37</v>
      </c>
      <c r="D22" s="44"/>
      <c r="E22" s="45">
        <v>4</v>
      </c>
      <c r="F22" s="5"/>
      <c r="G22" s="5"/>
      <c r="H22" s="5"/>
      <c r="I22" s="2"/>
      <c r="J22" s="2"/>
      <c r="K22" s="2"/>
      <c r="L22" s="2"/>
      <c r="M22" s="5"/>
      <c r="N22" s="5"/>
      <c r="O22" s="5"/>
      <c r="P22" s="5"/>
      <c r="Q22" s="5"/>
      <c r="R22" s="213" t="s">
        <v>238</v>
      </c>
      <c r="S22" s="260" t="s">
        <v>306</v>
      </c>
      <c r="T22" s="5"/>
      <c r="U22" s="5"/>
      <c r="V22" s="46"/>
      <c r="W22" s="180"/>
      <c r="X22" s="5"/>
      <c r="Z22" s="174"/>
    </row>
    <row r="23" spans="1:28" s="4" customFormat="1" x14ac:dyDescent="0.3">
      <c r="A23" s="42"/>
      <c r="B23" s="43"/>
      <c r="C23" s="44" t="s">
        <v>38</v>
      </c>
      <c r="D23" s="44"/>
      <c r="E23" s="45">
        <v>0</v>
      </c>
      <c r="F23" s="5"/>
      <c r="G23" s="5"/>
      <c r="H23" s="5"/>
      <c r="I23" s="2"/>
      <c r="J23" s="2"/>
      <c r="K23" s="2"/>
      <c r="L23" s="2"/>
      <c r="M23" s="5"/>
      <c r="N23" s="5"/>
      <c r="O23" s="5"/>
      <c r="P23" s="5"/>
      <c r="Q23" s="5"/>
      <c r="R23" s="213" t="s">
        <v>39</v>
      </c>
      <c r="S23" s="5" t="s">
        <v>27</v>
      </c>
      <c r="T23" s="47">
        <v>6</v>
      </c>
      <c r="U23" s="261">
        <v>25</v>
      </c>
      <c r="V23" s="5">
        <v>3</v>
      </c>
      <c r="W23" s="261">
        <f>T23*U23*V23</f>
        <v>450</v>
      </c>
      <c r="X23" s="180" t="s">
        <v>239</v>
      </c>
      <c r="Z23" s="174"/>
    </row>
    <row r="24" spans="1:28" s="4" customFormat="1" x14ac:dyDescent="0.3">
      <c r="A24" s="42"/>
      <c r="B24" s="43"/>
      <c r="C24" s="44" t="s">
        <v>40</v>
      </c>
      <c r="D24" s="44"/>
      <c r="E24" s="45">
        <f>SUM(E21:E23)</f>
        <v>12</v>
      </c>
      <c r="F24" s="5"/>
      <c r="G24" s="5"/>
      <c r="H24" s="5"/>
      <c r="I24" s="2"/>
      <c r="J24" s="2"/>
      <c r="K24" s="2"/>
      <c r="L24" s="2"/>
      <c r="M24" s="5"/>
      <c r="N24" s="5"/>
      <c r="O24" s="5"/>
      <c r="P24" s="5"/>
      <c r="Q24" s="5"/>
      <c r="R24" s="284" t="s">
        <v>335</v>
      </c>
      <c r="S24" s="5"/>
      <c r="T24" s="47">
        <v>0</v>
      </c>
      <c r="U24" s="261">
        <v>15</v>
      </c>
      <c r="V24" s="5">
        <v>3</v>
      </c>
      <c r="W24" s="261">
        <f>T24*U24*V24</f>
        <v>0</v>
      </c>
      <c r="X24" s="214" t="s">
        <v>240</v>
      </c>
      <c r="Z24" s="174"/>
    </row>
    <row r="25" spans="1:28" s="4" customFormat="1" ht="15" thickBot="1" x14ac:dyDescent="0.35">
      <c r="A25" s="48"/>
      <c r="B25" s="49"/>
      <c r="C25" s="50" t="s">
        <v>41</v>
      </c>
      <c r="D25" s="50"/>
      <c r="E25" s="51">
        <v>6</v>
      </c>
      <c r="F25" s="5"/>
      <c r="G25" s="5"/>
      <c r="H25" s="5"/>
      <c r="I25" s="2"/>
      <c r="J25" s="2"/>
      <c r="K25" s="2"/>
      <c r="L25" s="2"/>
      <c r="M25" s="5"/>
      <c r="N25" s="5"/>
      <c r="O25" s="5"/>
      <c r="P25" s="5"/>
      <c r="Q25" s="5"/>
      <c r="R25" s="5"/>
      <c r="S25" s="194" t="s">
        <v>221</v>
      </c>
      <c r="T25" s="47"/>
      <c r="U25" s="5"/>
      <c r="V25" s="5"/>
      <c r="W25" s="5">
        <v>73.28</v>
      </c>
      <c r="X25" s="181">
        <v>421907604638</v>
      </c>
      <c r="Z25" s="174" t="s">
        <v>308</v>
      </c>
      <c r="AB25" s="264" t="s">
        <v>309</v>
      </c>
    </row>
    <row r="26" spans="1:28" s="4" customFormat="1" x14ac:dyDescent="0.3">
      <c r="A26" s="5"/>
      <c r="B26" s="5"/>
      <c r="C26" s="5"/>
      <c r="D26" s="5"/>
      <c r="E26" s="5"/>
      <c r="F26" s="5"/>
      <c r="G26" s="5"/>
      <c r="H26" s="5"/>
      <c r="I26" s="52"/>
      <c r="J26" s="52"/>
      <c r="K26" s="2"/>
      <c r="L26" s="2"/>
      <c r="M26" s="5"/>
      <c r="N26" s="5"/>
      <c r="O26" s="5"/>
      <c r="P26" s="5"/>
      <c r="Q26" s="5"/>
      <c r="R26" s="5"/>
      <c r="S26" s="260" t="s">
        <v>23</v>
      </c>
      <c r="T26" s="5"/>
      <c r="U26" s="5"/>
      <c r="V26" s="58"/>
      <c r="W26" s="261">
        <v>22.5</v>
      </c>
      <c r="X26" s="5"/>
      <c r="Z26" s="174"/>
    </row>
    <row r="27" spans="1:28" s="4" customFormat="1" ht="15" thickBot="1" x14ac:dyDescent="0.35">
      <c r="A27" s="5"/>
      <c r="B27" s="5"/>
      <c r="C27" s="5"/>
      <c r="D27" s="5"/>
      <c r="E27" s="5"/>
      <c r="F27" s="5"/>
      <c r="G27" s="5"/>
      <c r="H27" s="5"/>
      <c r="I27" s="52"/>
      <c r="J27" s="52"/>
      <c r="K27" s="2"/>
      <c r="L27" s="2"/>
      <c r="M27" s="5"/>
      <c r="N27" s="5"/>
      <c r="O27" s="5"/>
      <c r="P27" s="5"/>
      <c r="Q27" s="5"/>
      <c r="R27" s="5"/>
      <c r="S27" s="152" t="s">
        <v>40</v>
      </c>
      <c r="T27" s="152"/>
      <c r="U27" s="152"/>
      <c r="V27" s="58"/>
      <c r="W27" s="262">
        <f>W23+W24+W25-W26</f>
        <v>500.78</v>
      </c>
      <c r="X27" s="5"/>
      <c r="Z27" s="174"/>
    </row>
    <row r="28" spans="1:28" s="4" customFormat="1" ht="15" thickBot="1" x14ac:dyDescent="0.35">
      <c r="A28" s="5"/>
      <c r="B28" s="5"/>
      <c r="C28" s="53" t="s">
        <v>210</v>
      </c>
      <c r="D28" s="54"/>
      <c r="E28" s="5"/>
      <c r="F28" s="5"/>
      <c r="G28" s="5"/>
      <c r="H28" s="5"/>
      <c r="I28" s="5"/>
      <c r="J28" s="5"/>
      <c r="K28" s="5"/>
      <c r="L28" s="5"/>
      <c r="M28" s="5"/>
      <c r="N28" s="5"/>
      <c r="O28" s="5"/>
      <c r="P28" s="5"/>
      <c r="Q28" s="5"/>
      <c r="R28" s="5"/>
      <c r="S28" s="5"/>
      <c r="T28" s="5"/>
      <c r="U28" s="5"/>
      <c r="V28" s="37"/>
      <c r="W28" s="5"/>
      <c r="X28" s="5"/>
      <c r="Z28" s="174"/>
    </row>
    <row r="29" spans="1:28" s="4" customFormat="1" x14ac:dyDescent="0.3">
      <c r="A29" s="5"/>
      <c r="B29" s="5"/>
      <c r="C29" s="55" t="s">
        <v>319</v>
      </c>
      <c r="D29" s="56" t="s">
        <v>27</v>
      </c>
      <c r="E29" s="57"/>
      <c r="F29" s="5"/>
      <c r="G29" s="5"/>
      <c r="H29" s="5"/>
      <c r="I29" s="5"/>
      <c r="J29" s="5"/>
      <c r="K29" s="5"/>
      <c r="L29" s="5"/>
      <c r="M29" s="5"/>
      <c r="N29" s="5"/>
      <c r="O29" s="5"/>
      <c r="P29" s="5"/>
      <c r="Q29" s="5"/>
      <c r="R29" s="5"/>
      <c r="S29" s="5"/>
      <c r="T29" s="5"/>
      <c r="U29" s="5"/>
      <c r="V29" s="37"/>
      <c r="W29" s="5"/>
      <c r="X29" s="5"/>
      <c r="Z29" s="174"/>
    </row>
    <row r="30" spans="1:28" s="4" customFormat="1" x14ac:dyDescent="0.3">
      <c r="A30" s="5"/>
      <c r="B30" s="5"/>
      <c r="C30" s="59" t="s">
        <v>42</v>
      </c>
      <c r="D30" s="60" t="s">
        <v>27</v>
      </c>
      <c r="E30" s="57"/>
      <c r="F30" s="5"/>
      <c r="G30" s="5"/>
      <c r="H30" s="5"/>
      <c r="I30" s="5"/>
      <c r="J30" s="5"/>
      <c r="K30" s="5"/>
      <c r="L30" s="5"/>
      <c r="M30" s="5"/>
      <c r="N30" s="5"/>
      <c r="O30" s="5"/>
      <c r="P30" s="5"/>
      <c r="Q30" s="5"/>
      <c r="R30" s="5"/>
      <c r="S30" s="5"/>
      <c r="T30" s="5"/>
      <c r="U30" s="5"/>
      <c r="V30" s="37"/>
      <c r="W30" s="5"/>
      <c r="X30" s="5"/>
      <c r="Z30" s="174"/>
    </row>
    <row r="31" spans="1:28" s="4" customFormat="1" x14ac:dyDescent="0.3">
      <c r="A31" s="5"/>
      <c r="B31" s="5"/>
      <c r="C31" s="59" t="s">
        <v>43</v>
      </c>
      <c r="D31" s="60" t="s">
        <v>27</v>
      </c>
      <c r="E31" s="57"/>
      <c r="F31" s="5"/>
      <c r="G31" s="5"/>
      <c r="H31" s="5"/>
      <c r="I31" s="5"/>
      <c r="J31" s="5"/>
      <c r="K31" s="5"/>
      <c r="L31" s="5"/>
      <c r="M31" s="5"/>
      <c r="N31" s="5"/>
      <c r="O31" s="5"/>
      <c r="P31" s="5"/>
      <c r="Q31" s="5"/>
      <c r="R31" s="5"/>
      <c r="S31" s="5"/>
      <c r="T31" s="5"/>
      <c r="U31" s="5"/>
      <c r="V31" s="37"/>
      <c r="W31" s="5"/>
      <c r="X31" s="5"/>
      <c r="Z31" s="174"/>
    </row>
    <row r="32" spans="1:28" s="4" customFormat="1" x14ac:dyDescent="0.3">
      <c r="A32" s="5"/>
      <c r="B32" s="5"/>
      <c r="C32" s="59" t="s">
        <v>44</v>
      </c>
      <c r="D32" s="60" t="s">
        <v>27</v>
      </c>
      <c r="E32" s="57"/>
      <c r="F32" s="5"/>
      <c r="G32" s="5"/>
      <c r="H32" s="5"/>
      <c r="I32" s="5"/>
      <c r="J32" s="5"/>
      <c r="K32" s="5"/>
      <c r="L32" s="5"/>
      <c r="M32" s="5"/>
      <c r="N32" s="5"/>
      <c r="O32" s="5"/>
      <c r="P32" s="5"/>
      <c r="Q32" s="5"/>
      <c r="R32" s="5"/>
      <c r="S32" s="5"/>
      <c r="T32" s="5"/>
      <c r="U32" s="5"/>
      <c r="V32" s="37"/>
      <c r="W32" s="5"/>
      <c r="X32" s="5"/>
      <c r="Z32" s="174"/>
    </row>
    <row r="33" spans="1:26" s="4" customFormat="1" x14ac:dyDescent="0.3">
      <c r="A33" s="5"/>
      <c r="B33" s="5"/>
      <c r="C33" s="59" t="s">
        <v>225</v>
      </c>
      <c r="D33" s="60" t="s">
        <v>27</v>
      </c>
      <c r="E33" s="57"/>
      <c r="F33" s="5"/>
      <c r="G33" s="5"/>
      <c r="H33" s="5"/>
      <c r="I33" s="5"/>
      <c r="J33" s="5"/>
      <c r="K33" s="5"/>
      <c r="L33" s="5"/>
      <c r="M33" s="5"/>
      <c r="N33" s="5"/>
      <c r="O33" s="5"/>
      <c r="P33" s="5"/>
      <c r="Q33" s="5"/>
      <c r="R33" s="5"/>
      <c r="S33" s="5"/>
      <c r="T33" s="5"/>
      <c r="U33" s="5"/>
      <c r="V33" s="37"/>
      <c r="W33" s="5"/>
      <c r="X33" s="5"/>
      <c r="Z33" s="174"/>
    </row>
    <row r="34" spans="1:26" s="4" customFormat="1" ht="15" thickBot="1" x14ac:dyDescent="0.35">
      <c r="A34" s="5"/>
      <c r="B34" s="5"/>
      <c r="C34" s="288" t="s">
        <v>261</v>
      </c>
      <c r="D34" s="289" t="s">
        <v>27</v>
      </c>
      <c r="E34" s="57"/>
      <c r="F34" s="5"/>
      <c r="G34" s="5"/>
      <c r="H34" s="5"/>
      <c r="I34" s="5"/>
      <c r="J34" s="5"/>
      <c r="K34" s="5"/>
      <c r="L34" s="5"/>
      <c r="M34" s="5"/>
      <c r="N34" s="5"/>
      <c r="O34" s="5"/>
      <c r="P34" s="5"/>
      <c r="Q34" s="5"/>
      <c r="R34" s="5"/>
      <c r="S34" s="5"/>
      <c r="T34" s="5"/>
      <c r="U34" s="5"/>
      <c r="V34" s="61"/>
      <c r="W34" s="5"/>
      <c r="X34" s="62"/>
      <c r="Z34" s="174"/>
    </row>
    <row r="35" spans="1:26" s="4" customFormat="1" x14ac:dyDescent="0.3">
      <c r="A35" s="5"/>
      <c r="B35" s="5"/>
      <c r="C35" s="5"/>
      <c r="D35" s="5"/>
      <c r="E35" s="57"/>
      <c r="F35" s="5"/>
      <c r="G35" s="5"/>
      <c r="H35" s="5"/>
      <c r="I35" s="5"/>
      <c r="J35" s="5"/>
      <c r="K35" s="5"/>
      <c r="L35" s="5"/>
      <c r="M35" s="5"/>
      <c r="N35" s="5"/>
      <c r="O35" s="5"/>
      <c r="P35" s="5"/>
      <c r="Q35" s="5"/>
      <c r="R35" s="5"/>
      <c r="S35" s="5"/>
      <c r="T35" s="5"/>
      <c r="U35" s="5"/>
      <c r="V35" s="5"/>
      <c r="W35" s="5"/>
      <c r="X35" s="63"/>
      <c r="Z35" s="174"/>
    </row>
    <row r="36" spans="1:26" s="4" customFormat="1" x14ac:dyDescent="0.3">
      <c r="A36" s="5"/>
      <c r="C36" s="5"/>
      <c r="D36" s="5"/>
      <c r="E36" s="5"/>
      <c r="F36" s="5"/>
      <c r="G36" s="5"/>
      <c r="H36" s="5"/>
      <c r="I36" s="5"/>
      <c r="J36" s="5"/>
      <c r="K36" s="5"/>
      <c r="L36" s="5"/>
      <c r="M36" s="5"/>
      <c r="N36" s="5"/>
      <c r="O36" s="5"/>
      <c r="P36" s="5"/>
      <c r="Q36" s="5"/>
      <c r="R36" s="5"/>
      <c r="S36" s="5"/>
      <c r="T36" s="5"/>
      <c r="U36" s="5"/>
      <c r="V36" s="61"/>
      <c r="W36" s="5"/>
      <c r="X36" s="62"/>
      <c r="Z36" s="174"/>
    </row>
    <row r="37" spans="1:26" s="4" customFormat="1" x14ac:dyDescent="0.3">
      <c r="C37" s="194"/>
      <c r="D37" s="5"/>
      <c r="E37" s="5"/>
      <c r="F37" s="5"/>
      <c r="G37" s="5"/>
      <c r="H37" s="5"/>
      <c r="I37" s="5"/>
      <c r="J37" s="5"/>
      <c r="K37" s="5"/>
      <c r="L37" s="5"/>
      <c r="M37" s="5"/>
      <c r="N37" s="5"/>
      <c r="O37" s="5"/>
      <c r="P37" s="5"/>
      <c r="Q37" s="5"/>
      <c r="R37" s="5"/>
      <c r="S37" s="5"/>
      <c r="T37" s="5"/>
      <c r="U37" s="5"/>
      <c r="V37" s="61"/>
      <c r="W37" s="5"/>
      <c r="X37" s="62"/>
      <c r="Z37" s="174"/>
    </row>
    <row r="38" spans="1:26" s="4" customFormat="1" x14ac:dyDescent="0.3">
      <c r="C38" s="5"/>
      <c r="D38" s="5"/>
      <c r="E38" s="5"/>
      <c r="F38" s="5"/>
      <c r="G38" s="5"/>
      <c r="H38" s="5"/>
      <c r="I38" s="5"/>
      <c r="J38" s="5"/>
      <c r="K38" s="5"/>
      <c r="L38" s="5"/>
      <c r="M38" s="5"/>
      <c r="N38" s="5"/>
      <c r="O38" s="5"/>
      <c r="P38" s="5"/>
      <c r="Q38" s="5"/>
      <c r="R38" s="5"/>
      <c r="S38" s="5"/>
      <c r="T38" s="5"/>
      <c r="U38" s="5"/>
      <c r="V38" s="5"/>
      <c r="W38" s="5"/>
      <c r="X38" s="64"/>
      <c r="Z38" s="174"/>
    </row>
    <row r="39" spans="1:26" s="4" customFormat="1" x14ac:dyDescent="0.3">
      <c r="C39" s="5"/>
      <c r="D39" s="5"/>
      <c r="E39" s="5"/>
      <c r="F39" s="5"/>
      <c r="G39" s="5"/>
      <c r="H39" s="5"/>
      <c r="I39" s="5"/>
      <c r="J39" s="5"/>
      <c r="K39" s="5"/>
      <c r="L39" s="5"/>
      <c r="M39" s="5"/>
      <c r="N39" s="5"/>
      <c r="O39" s="5"/>
      <c r="P39" s="5"/>
      <c r="Q39" s="5"/>
      <c r="R39" s="5"/>
      <c r="S39" s="5"/>
      <c r="T39" s="5"/>
      <c r="U39" s="5"/>
      <c r="V39" s="61"/>
      <c r="W39" s="5"/>
      <c r="X39" s="62"/>
      <c r="Z39" s="174"/>
    </row>
    <row r="40" spans="1:26" s="4" customFormat="1" x14ac:dyDescent="0.3">
      <c r="C40" s="5"/>
      <c r="D40" s="5"/>
      <c r="E40" s="5"/>
      <c r="F40" s="5"/>
      <c r="G40" s="5"/>
      <c r="H40" s="5"/>
      <c r="I40" s="5"/>
      <c r="J40" s="5"/>
      <c r="K40" s="5"/>
      <c r="L40" s="5"/>
      <c r="M40" s="5"/>
      <c r="N40" s="5"/>
      <c r="O40" s="5"/>
      <c r="P40" s="5"/>
      <c r="Q40" s="5"/>
      <c r="R40" s="5"/>
      <c r="S40" s="5"/>
      <c r="T40" s="5"/>
      <c r="U40" s="5"/>
      <c r="V40" s="65"/>
      <c r="W40" s="5"/>
      <c r="X40" s="63"/>
      <c r="Z40" s="174"/>
    </row>
    <row r="41" spans="1:26" s="4" customFormat="1" x14ac:dyDescent="0.3">
      <c r="C41" s="5"/>
      <c r="D41" s="5"/>
      <c r="E41" s="5"/>
      <c r="F41" s="5"/>
      <c r="G41" s="5"/>
      <c r="H41" s="5"/>
      <c r="I41" s="5"/>
      <c r="J41" s="5"/>
      <c r="K41" s="5"/>
      <c r="L41" s="5"/>
      <c r="M41" s="5"/>
      <c r="N41" s="5"/>
      <c r="O41" s="5"/>
      <c r="P41" s="5"/>
      <c r="Q41" s="5"/>
      <c r="R41" s="5"/>
      <c r="S41" s="5"/>
      <c r="T41" s="5"/>
      <c r="U41" s="5"/>
      <c r="V41" s="61"/>
      <c r="W41" s="5"/>
      <c r="X41" s="62"/>
      <c r="Z41" s="174"/>
    </row>
    <row r="42" spans="1:26" s="4" customFormat="1" x14ac:dyDescent="0.3">
      <c r="C42" s="5"/>
      <c r="D42" s="5"/>
      <c r="E42" s="5"/>
      <c r="F42" s="5"/>
      <c r="G42" s="5"/>
      <c r="H42" s="5"/>
      <c r="I42" s="5"/>
      <c r="J42" s="5"/>
      <c r="K42" s="5"/>
      <c r="L42" s="5"/>
      <c r="M42" s="5"/>
      <c r="N42" s="5"/>
      <c r="O42" s="5"/>
      <c r="P42" s="5"/>
      <c r="Q42" s="5"/>
      <c r="R42" s="5"/>
      <c r="S42" s="5"/>
      <c r="T42" s="5"/>
      <c r="U42" s="5"/>
      <c r="V42" s="65"/>
      <c r="W42" s="5"/>
      <c r="X42" s="63"/>
      <c r="Z42" s="174"/>
    </row>
    <row r="43" spans="1:26" s="4" customFormat="1" x14ac:dyDescent="0.3">
      <c r="C43" s="5"/>
      <c r="D43" s="5"/>
      <c r="E43" s="5"/>
      <c r="F43" s="5"/>
      <c r="G43" s="5"/>
      <c r="H43" s="5"/>
      <c r="I43" s="5"/>
      <c r="J43" s="5"/>
      <c r="K43" s="5"/>
      <c r="L43" s="5"/>
      <c r="M43" s="5"/>
      <c r="N43" s="5"/>
      <c r="O43" s="5"/>
      <c r="P43" s="5"/>
      <c r="Q43" s="5"/>
      <c r="R43" s="5"/>
      <c r="S43" s="5"/>
      <c r="T43" s="5"/>
      <c r="U43" s="5"/>
      <c r="V43" s="5"/>
      <c r="W43" s="5"/>
      <c r="X43" s="64"/>
      <c r="Z43" s="174"/>
    </row>
    <row r="44" spans="1:26" s="4" customFormat="1" x14ac:dyDescent="0.3">
      <c r="C44" s="5"/>
      <c r="D44" s="5"/>
      <c r="E44" s="5"/>
      <c r="F44" s="5"/>
      <c r="G44" s="5"/>
      <c r="H44" s="5"/>
      <c r="I44" s="5"/>
      <c r="J44" s="5"/>
      <c r="K44" s="5"/>
      <c r="L44" s="5"/>
      <c r="M44" s="5"/>
      <c r="N44" s="5"/>
      <c r="O44" s="5"/>
      <c r="P44" s="5"/>
      <c r="Q44" s="5"/>
      <c r="R44" s="5"/>
      <c r="S44" s="5"/>
      <c r="T44" s="5"/>
      <c r="U44" s="5"/>
      <c r="V44" s="5"/>
      <c r="W44" s="5"/>
      <c r="X44" s="64"/>
      <c r="Z44" s="174"/>
    </row>
    <row r="45" spans="1:26" s="4" customFormat="1" x14ac:dyDescent="0.3">
      <c r="C45" s="5"/>
      <c r="D45" s="5"/>
      <c r="E45" s="5"/>
      <c r="F45" s="5"/>
      <c r="G45" s="5"/>
      <c r="H45" s="5"/>
      <c r="I45" s="5"/>
      <c r="J45" s="5"/>
      <c r="K45" s="5"/>
      <c r="L45" s="5"/>
      <c r="M45" s="5"/>
      <c r="N45" s="5"/>
      <c r="O45" s="5"/>
      <c r="P45" s="5"/>
      <c r="Q45" s="5"/>
      <c r="R45" s="5"/>
      <c r="S45" s="5"/>
      <c r="T45" s="5"/>
      <c r="U45" s="5"/>
      <c r="V45" s="5"/>
      <c r="W45" s="5"/>
      <c r="X45" s="5"/>
      <c r="Z45" s="174"/>
    </row>
    <row r="46" spans="1:26" s="4" customFormat="1" x14ac:dyDescent="0.3">
      <c r="A46" s="5"/>
      <c r="B46" s="5"/>
      <c r="C46" s="5"/>
      <c r="D46" s="5"/>
      <c r="E46" s="5"/>
      <c r="F46" s="5"/>
      <c r="G46" s="5"/>
      <c r="H46" s="5"/>
      <c r="I46" s="5"/>
      <c r="J46" s="5"/>
      <c r="K46" s="5"/>
      <c r="L46" s="5"/>
      <c r="M46" s="5"/>
      <c r="N46" s="5"/>
      <c r="O46" s="5"/>
      <c r="P46" s="5"/>
      <c r="Q46" s="5"/>
      <c r="R46" s="5"/>
      <c r="S46" s="5"/>
      <c r="T46" s="5"/>
      <c r="U46" s="5"/>
      <c r="V46" s="5"/>
      <c r="W46" s="5"/>
      <c r="X46" s="5"/>
      <c r="Z46" s="174"/>
    </row>
    <row r="47" spans="1:26" s="4" customFormat="1" x14ac:dyDescent="0.3">
      <c r="A47" s="5"/>
      <c r="B47" s="5"/>
      <c r="C47" s="5"/>
      <c r="D47" s="5"/>
      <c r="E47" s="5"/>
      <c r="F47" s="5"/>
      <c r="G47" s="5"/>
      <c r="H47" s="5"/>
      <c r="I47" s="5"/>
      <c r="J47" s="5"/>
      <c r="K47" s="5"/>
      <c r="L47" s="5"/>
      <c r="M47" s="5"/>
      <c r="N47" s="5"/>
      <c r="O47" s="5"/>
      <c r="P47" s="5"/>
      <c r="Q47" s="5"/>
      <c r="R47" s="5"/>
      <c r="S47" s="5"/>
      <c r="T47" s="5"/>
      <c r="U47" s="5"/>
      <c r="V47" s="5"/>
      <c r="W47" s="5"/>
      <c r="X47" s="5"/>
      <c r="Z47" s="174"/>
    </row>
    <row r="48" spans="1:26" s="4" customFormat="1" x14ac:dyDescent="0.3">
      <c r="A48" s="5"/>
      <c r="B48" s="5"/>
      <c r="C48" s="5"/>
      <c r="D48" s="5"/>
      <c r="E48" s="5"/>
      <c r="F48" s="5"/>
      <c r="G48" s="5"/>
      <c r="H48" s="5"/>
      <c r="I48" s="5"/>
      <c r="J48" s="5"/>
      <c r="K48" s="5"/>
      <c r="L48" s="5"/>
      <c r="M48" s="5"/>
      <c r="N48" s="5"/>
      <c r="O48" s="5"/>
      <c r="P48" s="5"/>
      <c r="Q48" s="5"/>
      <c r="R48" s="5"/>
      <c r="S48" s="5"/>
      <c r="T48" s="5"/>
      <c r="U48" s="5"/>
      <c r="V48" s="5"/>
      <c r="W48" s="5"/>
      <c r="X48" s="5"/>
      <c r="Z48" s="174"/>
    </row>
    <row r="49" spans="1:26" s="4" customFormat="1" x14ac:dyDescent="0.3">
      <c r="A49" s="5"/>
      <c r="B49" s="5"/>
      <c r="C49" s="5"/>
      <c r="D49" s="5"/>
      <c r="E49" s="5"/>
      <c r="F49" s="5"/>
      <c r="G49" s="5"/>
      <c r="H49" s="5"/>
      <c r="I49" s="5"/>
      <c r="J49" s="5"/>
      <c r="K49" s="5"/>
      <c r="L49" s="5"/>
      <c r="M49" s="5"/>
      <c r="N49" s="5"/>
      <c r="O49" s="5"/>
      <c r="P49" s="5"/>
      <c r="Q49" s="5"/>
      <c r="R49" s="5"/>
      <c r="S49" s="5"/>
      <c r="T49" s="5"/>
      <c r="U49" s="5"/>
      <c r="V49" s="5"/>
      <c r="W49" s="5"/>
      <c r="X49" s="5"/>
      <c r="Z49" s="174"/>
    </row>
    <row r="50" spans="1:26" s="4" customFormat="1" x14ac:dyDescent="0.3">
      <c r="A50" s="5"/>
      <c r="B50" s="5"/>
      <c r="C50" s="5"/>
      <c r="D50" s="5"/>
      <c r="E50" s="5"/>
      <c r="F50" s="5"/>
      <c r="G50" s="5"/>
      <c r="H50" s="5"/>
      <c r="I50" s="5"/>
      <c r="J50" s="5"/>
      <c r="K50" s="5"/>
      <c r="L50" s="5"/>
      <c r="M50" s="5"/>
      <c r="N50" s="5"/>
      <c r="O50" s="5"/>
      <c r="P50" s="5"/>
      <c r="Q50" s="5"/>
      <c r="R50" s="5"/>
      <c r="S50" s="5"/>
      <c r="T50" s="5"/>
      <c r="U50" s="5"/>
      <c r="V50" s="5"/>
      <c r="W50" s="5"/>
      <c r="X50" s="5"/>
      <c r="Z50" s="174"/>
    </row>
    <row r="51" spans="1:26" s="4" customFormat="1" x14ac:dyDescent="0.3">
      <c r="A51" s="5"/>
      <c r="B51" s="5"/>
      <c r="C51" s="5"/>
      <c r="D51" s="5"/>
      <c r="E51" s="5"/>
      <c r="F51" s="5"/>
      <c r="G51" s="5"/>
      <c r="H51" s="5"/>
      <c r="I51" s="5"/>
      <c r="J51" s="5"/>
      <c r="K51" s="5"/>
      <c r="L51" s="5"/>
      <c r="M51" s="5"/>
      <c r="N51" s="5"/>
      <c r="O51" s="5"/>
      <c r="P51" s="5"/>
      <c r="Q51" s="5"/>
      <c r="R51" s="5"/>
      <c r="S51" s="5"/>
      <c r="T51" s="5"/>
      <c r="U51" s="5"/>
      <c r="V51" s="5"/>
      <c r="W51" s="5"/>
      <c r="X51" s="5"/>
      <c r="Z51" s="174"/>
    </row>
    <row r="52" spans="1:26" s="4" customFormat="1" x14ac:dyDescent="0.3">
      <c r="A52" s="5"/>
      <c r="B52" s="5"/>
      <c r="C52" s="5"/>
      <c r="D52" s="5"/>
      <c r="E52" s="5"/>
      <c r="F52" s="5"/>
      <c r="G52" s="5"/>
      <c r="H52" s="5"/>
      <c r="I52" s="5"/>
      <c r="J52" s="5"/>
      <c r="K52" s="5"/>
      <c r="L52" s="5"/>
      <c r="M52" s="5"/>
      <c r="N52" s="5"/>
      <c r="O52" s="5"/>
      <c r="P52" s="5"/>
      <c r="Q52" s="5"/>
      <c r="R52" s="5"/>
      <c r="S52" s="5"/>
      <c r="T52" s="5"/>
      <c r="U52" s="5"/>
      <c r="V52" s="5"/>
      <c r="W52" s="5"/>
      <c r="X52" s="5"/>
      <c r="Z52" s="174"/>
    </row>
  </sheetData>
  <hyperlinks>
    <hyperlink ref="AB25" r:id="rId1"/>
  </hyperlinks>
  <pageMargins left="0.19685039370078741" right="0.19685039370078741" top="0.39370078740157483" bottom="0.39370078740157483" header="0.51181102362204722" footer="0.51181102362204722"/>
  <pageSetup paperSize="9" scale="5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R78"/>
  <sheetViews>
    <sheetView workbookViewId="0">
      <pane ySplit="5" topLeftCell="A27" activePane="bottomLeft" state="frozen"/>
      <selection pane="bottomLeft" activeCell="K67" sqref="K67"/>
    </sheetView>
  </sheetViews>
  <sheetFormatPr defaultRowHeight="13.2" x14ac:dyDescent="0.25"/>
  <cols>
    <col min="1" max="1" width="17.6640625" style="78" customWidth="1"/>
    <col min="2" max="2" width="32" style="78" customWidth="1"/>
    <col min="3" max="3" width="9.44140625" style="78" customWidth="1"/>
    <col min="4" max="4" width="10.109375" style="78" customWidth="1"/>
    <col min="5" max="5" width="8.5546875" style="78" customWidth="1"/>
    <col min="6" max="6" width="7.44140625" style="78" customWidth="1"/>
    <col min="7" max="7" width="7.5546875" style="78" customWidth="1"/>
    <col min="8" max="8" width="8.44140625" style="78" customWidth="1"/>
    <col min="9" max="9" width="9.109375" style="78" customWidth="1"/>
    <col min="10" max="10" width="11.5546875" style="78" customWidth="1"/>
    <col min="11" max="11" width="24.6640625" style="78" customWidth="1"/>
    <col min="12" max="14" width="9.109375" style="78"/>
    <col min="15" max="15" width="11.88671875" style="78" customWidth="1"/>
    <col min="16" max="16" width="10" style="78" customWidth="1"/>
    <col min="17" max="17" width="9.6640625" style="78" customWidth="1"/>
    <col min="18" max="18" width="23.33203125" style="78" customWidth="1"/>
    <col min="19" max="258" width="9.109375" style="78"/>
    <col min="259" max="259" width="15.44140625" style="78" customWidth="1"/>
    <col min="260" max="260" width="22.5546875" style="78" customWidth="1"/>
    <col min="261" max="261" width="10.109375" style="78" customWidth="1"/>
    <col min="262" max="262" width="7.88671875" style="78" customWidth="1"/>
    <col min="263" max="263" width="7.44140625" style="78" customWidth="1"/>
    <col min="264" max="264" width="7.5546875" style="78" customWidth="1"/>
    <col min="265" max="265" width="8.44140625" style="78" customWidth="1"/>
    <col min="266" max="266" width="9.109375" style="78" customWidth="1"/>
    <col min="267" max="267" width="19.109375" style="78" customWidth="1"/>
    <col min="268" max="514" width="9.109375" style="78"/>
    <col min="515" max="515" width="15.44140625" style="78" customWidth="1"/>
    <col min="516" max="516" width="22.5546875" style="78" customWidth="1"/>
    <col min="517" max="517" width="10.109375" style="78" customWidth="1"/>
    <col min="518" max="518" width="7.88671875" style="78" customWidth="1"/>
    <col min="519" max="519" width="7.44140625" style="78" customWidth="1"/>
    <col min="520" max="520" width="7.5546875" style="78" customWidth="1"/>
    <col min="521" max="521" width="8.44140625" style="78" customWidth="1"/>
    <col min="522" max="522" width="9.109375" style="78" customWidth="1"/>
    <col min="523" max="523" width="19.109375" style="78" customWidth="1"/>
    <col min="524" max="770" width="9.109375" style="78"/>
    <col min="771" max="771" width="15.44140625" style="78" customWidth="1"/>
    <col min="772" max="772" width="22.5546875" style="78" customWidth="1"/>
    <col min="773" max="773" width="10.109375" style="78" customWidth="1"/>
    <col min="774" max="774" width="7.88671875" style="78" customWidth="1"/>
    <col min="775" max="775" width="7.44140625" style="78" customWidth="1"/>
    <col min="776" max="776" width="7.5546875" style="78" customWidth="1"/>
    <col min="777" max="777" width="8.44140625" style="78" customWidth="1"/>
    <col min="778" max="778" width="9.109375" style="78" customWidth="1"/>
    <col min="779" max="779" width="19.109375" style="78" customWidth="1"/>
    <col min="780" max="1026" width="9.109375" style="78"/>
    <col min="1027" max="1027" width="15.44140625" style="78" customWidth="1"/>
    <col min="1028" max="1028" width="22.5546875" style="78" customWidth="1"/>
    <col min="1029" max="1029" width="10.109375" style="78" customWidth="1"/>
    <col min="1030" max="1030" width="7.88671875" style="78" customWidth="1"/>
    <col min="1031" max="1031" width="7.44140625" style="78" customWidth="1"/>
    <col min="1032" max="1032" width="7.5546875" style="78" customWidth="1"/>
    <col min="1033" max="1033" width="8.44140625" style="78" customWidth="1"/>
    <col min="1034" max="1034" width="9.109375" style="78" customWidth="1"/>
    <col min="1035" max="1035" width="19.109375" style="78" customWidth="1"/>
    <col min="1036" max="1282" width="9.109375" style="78"/>
    <col min="1283" max="1283" width="15.44140625" style="78" customWidth="1"/>
    <col min="1284" max="1284" width="22.5546875" style="78" customWidth="1"/>
    <col min="1285" max="1285" width="10.109375" style="78" customWidth="1"/>
    <col min="1286" max="1286" width="7.88671875" style="78" customWidth="1"/>
    <col min="1287" max="1287" width="7.44140625" style="78" customWidth="1"/>
    <col min="1288" max="1288" width="7.5546875" style="78" customWidth="1"/>
    <col min="1289" max="1289" width="8.44140625" style="78" customWidth="1"/>
    <col min="1290" max="1290" width="9.109375" style="78" customWidth="1"/>
    <col min="1291" max="1291" width="19.109375" style="78" customWidth="1"/>
    <col min="1292" max="1538" width="9.109375" style="78"/>
    <col min="1539" max="1539" width="15.44140625" style="78" customWidth="1"/>
    <col min="1540" max="1540" width="22.5546875" style="78" customWidth="1"/>
    <col min="1541" max="1541" width="10.109375" style="78" customWidth="1"/>
    <col min="1542" max="1542" width="7.88671875" style="78" customWidth="1"/>
    <col min="1543" max="1543" width="7.44140625" style="78" customWidth="1"/>
    <col min="1544" max="1544" width="7.5546875" style="78" customWidth="1"/>
    <col min="1545" max="1545" width="8.44140625" style="78" customWidth="1"/>
    <col min="1546" max="1546" width="9.109375" style="78" customWidth="1"/>
    <col min="1547" max="1547" width="19.109375" style="78" customWidth="1"/>
    <col min="1548" max="1794" width="9.109375" style="78"/>
    <col min="1795" max="1795" width="15.44140625" style="78" customWidth="1"/>
    <col min="1796" max="1796" width="22.5546875" style="78" customWidth="1"/>
    <col min="1797" max="1797" width="10.109375" style="78" customWidth="1"/>
    <col min="1798" max="1798" width="7.88671875" style="78" customWidth="1"/>
    <col min="1799" max="1799" width="7.44140625" style="78" customWidth="1"/>
    <col min="1800" max="1800" width="7.5546875" style="78" customWidth="1"/>
    <col min="1801" max="1801" width="8.44140625" style="78" customWidth="1"/>
    <col min="1802" max="1802" width="9.109375" style="78" customWidth="1"/>
    <col min="1803" max="1803" width="19.109375" style="78" customWidth="1"/>
    <col min="1804" max="2050" width="9.109375" style="78"/>
    <col min="2051" max="2051" width="15.44140625" style="78" customWidth="1"/>
    <col min="2052" max="2052" width="22.5546875" style="78" customWidth="1"/>
    <col min="2053" max="2053" width="10.109375" style="78" customWidth="1"/>
    <col min="2054" max="2054" width="7.88671875" style="78" customWidth="1"/>
    <col min="2055" max="2055" width="7.44140625" style="78" customWidth="1"/>
    <col min="2056" max="2056" width="7.5546875" style="78" customWidth="1"/>
    <col min="2057" max="2057" width="8.44140625" style="78" customWidth="1"/>
    <col min="2058" max="2058" width="9.109375" style="78" customWidth="1"/>
    <col min="2059" max="2059" width="19.109375" style="78" customWidth="1"/>
    <col min="2060" max="2306" width="9.109375" style="78"/>
    <col min="2307" max="2307" width="15.44140625" style="78" customWidth="1"/>
    <col min="2308" max="2308" width="22.5546875" style="78" customWidth="1"/>
    <col min="2309" max="2309" width="10.109375" style="78" customWidth="1"/>
    <col min="2310" max="2310" width="7.88671875" style="78" customWidth="1"/>
    <col min="2311" max="2311" width="7.44140625" style="78" customWidth="1"/>
    <col min="2312" max="2312" width="7.5546875" style="78" customWidth="1"/>
    <col min="2313" max="2313" width="8.44140625" style="78" customWidth="1"/>
    <col min="2314" max="2314" width="9.109375" style="78" customWidth="1"/>
    <col min="2315" max="2315" width="19.109375" style="78" customWidth="1"/>
    <col min="2316" max="2562" width="9.109375" style="78"/>
    <col min="2563" max="2563" width="15.44140625" style="78" customWidth="1"/>
    <col min="2564" max="2564" width="22.5546875" style="78" customWidth="1"/>
    <col min="2565" max="2565" width="10.109375" style="78" customWidth="1"/>
    <col min="2566" max="2566" width="7.88671875" style="78" customWidth="1"/>
    <col min="2567" max="2567" width="7.44140625" style="78" customWidth="1"/>
    <col min="2568" max="2568" width="7.5546875" style="78" customWidth="1"/>
    <col min="2569" max="2569" width="8.44140625" style="78" customWidth="1"/>
    <col min="2570" max="2570" width="9.109375" style="78" customWidth="1"/>
    <col min="2571" max="2571" width="19.109375" style="78" customWidth="1"/>
    <col min="2572" max="2818" width="9.109375" style="78"/>
    <col min="2819" max="2819" width="15.44140625" style="78" customWidth="1"/>
    <col min="2820" max="2820" width="22.5546875" style="78" customWidth="1"/>
    <col min="2821" max="2821" width="10.109375" style="78" customWidth="1"/>
    <col min="2822" max="2822" width="7.88671875" style="78" customWidth="1"/>
    <col min="2823" max="2823" width="7.44140625" style="78" customWidth="1"/>
    <col min="2824" max="2824" width="7.5546875" style="78" customWidth="1"/>
    <col min="2825" max="2825" width="8.44140625" style="78" customWidth="1"/>
    <col min="2826" max="2826" width="9.109375" style="78" customWidth="1"/>
    <col min="2827" max="2827" width="19.109375" style="78" customWidth="1"/>
    <col min="2828" max="3074" width="9.109375" style="78"/>
    <col min="3075" max="3075" width="15.44140625" style="78" customWidth="1"/>
    <col min="3076" max="3076" width="22.5546875" style="78" customWidth="1"/>
    <col min="3077" max="3077" width="10.109375" style="78" customWidth="1"/>
    <col min="3078" max="3078" width="7.88671875" style="78" customWidth="1"/>
    <col min="3079" max="3079" width="7.44140625" style="78" customWidth="1"/>
    <col min="3080" max="3080" width="7.5546875" style="78" customWidth="1"/>
    <col min="3081" max="3081" width="8.44140625" style="78" customWidth="1"/>
    <col min="3082" max="3082" width="9.109375" style="78" customWidth="1"/>
    <col min="3083" max="3083" width="19.109375" style="78" customWidth="1"/>
    <col min="3084" max="3330" width="9.109375" style="78"/>
    <col min="3331" max="3331" width="15.44140625" style="78" customWidth="1"/>
    <col min="3332" max="3332" width="22.5546875" style="78" customWidth="1"/>
    <col min="3333" max="3333" width="10.109375" style="78" customWidth="1"/>
    <col min="3334" max="3334" width="7.88671875" style="78" customWidth="1"/>
    <col min="3335" max="3335" width="7.44140625" style="78" customWidth="1"/>
    <col min="3336" max="3336" width="7.5546875" style="78" customWidth="1"/>
    <col min="3337" max="3337" width="8.44140625" style="78" customWidth="1"/>
    <col min="3338" max="3338" width="9.109375" style="78" customWidth="1"/>
    <col min="3339" max="3339" width="19.109375" style="78" customWidth="1"/>
    <col min="3340" max="3586" width="9.109375" style="78"/>
    <col min="3587" max="3587" width="15.44140625" style="78" customWidth="1"/>
    <col min="3588" max="3588" width="22.5546875" style="78" customWidth="1"/>
    <col min="3589" max="3589" width="10.109375" style="78" customWidth="1"/>
    <col min="3590" max="3590" width="7.88671875" style="78" customWidth="1"/>
    <col min="3591" max="3591" width="7.44140625" style="78" customWidth="1"/>
    <col min="3592" max="3592" width="7.5546875" style="78" customWidth="1"/>
    <col min="3593" max="3593" width="8.44140625" style="78" customWidth="1"/>
    <col min="3594" max="3594" width="9.109375" style="78" customWidth="1"/>
    <col min="3595" max="3595" width="19.109375" style="78" customWidth="1"/>
    <col min="3596" max="3842" width="9.109375" style="78"/>
    <col min="3843" max="3843" width="15.44140625" style="78" customWidth="1"/>
    <col min="3844" max="3844" width="22.5546875" style="78" customWidth="1"/>
    <col min="3845" max="3845" width="10.109375" style="78" customWidth="1"/>
    <col min="3846" max="3846" width="7.88671875" style="78" customWidth="1"/>
    <col min="3847" max="3847" width="7.44140625" style="78" customWidth="1"/>
    <col min="3848" max="3848" width="7.5546875" style="78" customWidth="1"/>
    <col min="3849" max="3849" width="8.44140625" style="78" customWidth="1"/>
    <col min="3850" max="3850" width="9.109375" style="78" customWidth="1"/>
    <col min="3851" max="3851" width="19.109375" style="78" customWidth="1"/>
    <col min="3852" max="4098" width="9.109375" style="78"/>
    <col min="4099" max="4099" width="15.44140625" style="78" customWidth="1"/>
    <col min="4100" max="4100" width="22.5546875" style="78" customWidth="1"/>
    <col min="4101" max="4101" width="10.109375" style="78" customWidth="1"/>
    <col min="4102" max="4102" width="7.88671875" style="78" customWidth="1"/>
    <col min="4103" max="4103" width="7.44140625" style="78" customWidth="1"/>
    <col min="4104" max="4104" width="7.5546875" style="78" customWidth="1"/>
    <col min="4105" max="4105" width="8.44140625" style="78" customWidth="1"/>
    <col min="4106" max="4106" width="9.109375" style="78" customWidth="1"/>
    <col min="4107" max="4107" width="19.109375" style="78" customWidth="1"/>
    <col min="4108" max="4354" width="9.109375" style="78"/>
    <col min="4355" max="4355" width="15.44140625" style="78" customWidth="1"/>
    <col min="4356" max="4356" width="22.5546875" style="78" customWidth="1"/>
    <col min="4357" max="4357" width="10.109375" style="78" customWidth="1"/>
    <col min="4358" max="4358" width="7.88671875" style="78" customWidth="1"/>
    <col min="4359" max="4359" width="7.44140625" style="78" customWidth="1"/>
    <col min="4360" max="4360" width="7.5546875" style="78" customWidth="1"/>
    <col min="4361" max="4361" width="8.44140625" style="78" customWidth="1"/>
    <col min="4362" max="4362" width="9.109375" style="78" customWidth="1"/>
    <col min="4363" max="4363" width="19.109375" style="78" customWidth="1"/>
    <col min="4364" max="4610" width="9.109375" style="78"/>
    <col min="4611" max="4611" width="15.44140625" style="78" customWidth="1"/>
    <col min="4612" max="4612" width="22.5546875" style="78" customWidth="1"/>
    <col min="4613" max="4613" width="10.109375" style="78" customWidth="1"/>
    <col min="4614" max="4614" width="7.88671875" style="78" customWidth="1"/>
    <col min="4615" max="4615" width="7.44140625" style="78" customWidth="1"/>
    <col min="4616" max="4616" width="7.5546875" style="78" customWidth="1"/>
    <col min="4617" max="4617" width="8.44140625" style="78" customWidth="1"/>
    <col min="4618" max="4618" width="9.109375" style="78" customWidth="1"/>
    <col min="4619" max="4619" width="19.109375" style="78" customWidth="1"/>
    <col min="4620" max="4866" width="9.109375" style="78"/>
    <col min="4867" max="4867" width="15.44140625" style="78" customWidth="1"/>
    <col min="4868" max="4868" width="22.5546875" style="78" customWidth="1"/>
    <col min="4869" max="4869" width="10.109375" style="78" customWidth="1"/>
    <col min="4870" max="4870" width="7.88671875" style="78" customWidth="1"/>
    <col min="4871" max="4871" width="7.44140625" style="78" customWidth="1"/>
    <col min="4872" max="4872" width="7.5546875" style="78" customWidth="1"/>
    <col min="4873" max="4873" width="8.44140625" style="78" customWidth="1"/>
    <col min="4874" max="4874" width="9.109375" style="78" customWidth="1"/>
    <col min="4875" max="4875" width="19.109375" style="78" customWidth="1"/>
    <col min="4876" max="5122" width="9.109375" style="78"/>
    <col min="5123" max="5123" width="15.44140625" style="78" customWidth="1"/>
    <col min="5124" max="5124" width="22.5546875" style="78" customWidth="1"/>
    <col min="5125" max="5125" width="10.109375" style="78" customWidth="1"/>
    <col min="5126" max="5126" width="7.88671875" style="78" customWidth="1"/>
    <col min="5127" max="5127" width="7.44140625" style="78" customWidth="1"/>
    <col min="5128" max="5128" width="7.5546875" style="78" customWidth="1"/>
    <col min="5129" max="5129" width="8.44140625" style="78" customWidth="1"/>
    <col min="5130" max="5130" width="9.109375" style="78" customWidth="1"/>
    <col min="5131" max="5131" width="19.109375" style="78" customWidth="1"/>
    <col min="5132" max="5378" width="9.109375" style="78"/>
    <col min="5379" max="5379" width="15.44140625" style="78" customWidth="1"/>
    <col min="5380" max="5380" width="22.5546875" style="78" customWidth="1"/>
    <col min="5381" max="5381" width="10.109375" style="78" customWidth="1"/>
    <col min="5382" max="5382" width="7.88671875" style="78" customWidth="1"/>
    <col min="5383" max="5383" width="7.44140625" style="78" customWidth="1"/>
    <col min="5384" max="5384" width="7.5546875" style="78" customWidth="1"/>
    <col min="5385" max="5385" width="8.44140625" style="78" customWidth="1"/>
    <col min="5386" max="5386" width="9.109375" style="78" customWidth="1"/>
    <col min="5387" max="5387" width="19.109375" style="78" customWidth="1"/>
    <col min="5388" max="5634" width="9.109375" style="78"/>
    <col min="5635" max="5635" width="15.44140625" style="78" customWidth="1"/>
    <col min="5636" max="5636" width="22.5546875" style="78" customWidth="1"/>
    <col min="5637" max="5637" width="10.109375" style="78" customWidth="1"/>
    <col min="5638" max="5638" width="7.88671875" style="78" customWidth="1"/>
    <col min="5639" max="5639" width="7.44140625" style="78" customWidth="1"/>
    <col min="5640" max="5640" width="7.5546875" style="78" customWidth="1"/>
    <col min="5641" max="5641" width="8.44140625" style="78" customWidth="1"/>
    <col min="5642" max="5642" width="9.109375" style="78" customWidth="1"/>
    <col min="5643" max="5643" width="19.109375" style="78" customWidth="1"/>
    <col min="5644" max="5890" width="9.109375" style="78"/>
    <col min="5891" max="5891" width="15.44140625" style="78" customWidth="1"/>
    <col min="5892" max="5892" width="22.5546875" style="78" customWidth="1"/>
    <col min="5893" max="5893" width="10.109375" style="78" customWidth="1"/>
    <col min="5894" max="5894" width="7.88671875" style="78" customWidth="1"/>
    <col min="5895" max="5895" width="7.44140625" style="78" customWidth="1"/>
    <col min="5896" max="5896" width="7.5546875" style="78" customWidth="1"/>
    <col min="5897" max="5897" width="8.44140625" style="78" customWidth="1"/>
    <col min="5898" max="5898" width="9.109375" style="78" customWidth="1"/>
    <col min="5899" max="5899" width="19.109375" style="78" customWidth="1"/>
    <col min="5900" max="6146" width="9.109375" style="78"/>
    <col min="6147" max="6147" width="15.44140625" style="78" customWidth="1"/>
    <col min="6148" max="6148" width="22.5546875" style="78" customWidth="1"/>
    <col min="6149" max="6149" width="10.109375" style="78" customWidth="1"/>
    <col min="6150" max="6150" width="7.88671875" style="78" customWidth="1"/>
    <col min="6151" max="6151" width="7.44140625" style="78" customWidth="1"/>
    <col min="6152" max="6152" width="7.5546875" style="78" customWidth="1"/>
    <col min="6153" max="6153" width="8.44140625" style="78" customWidth="1"/>
    <col min="6154" max="6154" width="9.109375" style="78" customWidth="1"/>
    <col min="6155" max="6155" width="19.109375" style="78" customWidth="1"/>
    <col min="6156" max="6402" width="9.109375" style="78"/>
    <col min="6403" max="6403" width="15.44140625" style="78" customWidth="1"/>
    <col min="6404" max="6404" width="22.5546875" style="78" customWidth="1"/>
    <col min="6405" max="6405" width="10.109375" style="78" customWidth="1"/>
    <col min="6406" max="6406" width="7.88671875" style="78" customWidth="1"/>
    <col min="6407" max="6407" width="7.44140625" style="78" customWidth="1"/>
    <col min="6408" max="6408" width="7.5546875" style="78" customWidth="1"/>
    <col min="6409" max="6409" width="8.44140625" style="78" customWidth="1"/>
    <col min="6410" max="6410" width="9.109375" style="78" customWidth="1"/>
    <col min="6411" max="6411" width="19.109375" style="78" customWidth="1"/>
    <col min="6412" max="6658" width="9.109375" style="78"/>
    <col min="6659" max="6659" width="15.44140625" style="78" customWidth="1"/>
    <col min="6660" max="6660" width="22.5546875" style="78" customWidth="1"/>
    <col min="6661" max="6661" width="10.109375" style="78" customWidth="1"/>
    <col min="6662" max="6662" width="7.88671875" style="78" customWidth="1"/>
    <col min="6663" max="6663" width="7.44140625" style="78" customWidth="1"/>
    <col min="6664" max="6664" width="7.5546875" style="78" customWidth="1"/>
    <col min="6665" max="6665" width="8.44140625" style="78" customWidth="1"/>
    <col min="6666" max="6666" width="9.109375" style="78" customWidth="1"/>
    <col min="6667" max="6667" width="19.109375" style="78" customWidth="1"/>
    <col min="6668" max="6914" width="9.109375" style="78"/>
    <col min="6915" max="6915" width="15.44140625" style="78" customWidth="1"/>
    <col min="6916" max="6916" width="22.5546875" style="78" customWidth="1"/>
    <col min="6917" max="6917" width="10.109375" style="78" customWidth="1"/>
    <col min="6918" max="6918" width="7.88671875" style="78" customWidth="1"/>
    <col min="6919" max="6919" width="7.44140625" style="78" customWidth="1"/>
    <col min="6920" max="6920" width="7.5546875" style="78" customWidth="1"/>
    <col min="6921" max="6921" width="8.44140625" style="78" customWidth="1"/>
    <col min="6922" max="6922" width="9.109375" style="78" customWidth="1"/>
    <col min="6923" max="6923" width="19.109375" style="78" customWidth="1"/>
    <col min="6924" max="7170" width="9.109375" style="78"/>
    <col min="7171" max="7171" width="15.44140625" style="78" customWidth="1"/>
    <col min="7172" max="7172" width="22.5546875" style="78" customWidth="1"/>
    <col min="7173" max="7173" width="10.109375" style="78" customWidth="1"/>
    <col min="7174" max="7174" width="7.88671875" style="78" customWidth="1"/>
    <col min="7175" max="7175" width="7.44140625" style="78" customWidth="1"/>
    <col min="7176" max="7176" width="7.5546875" style="78" customWidth="1"/>
    <col min="7177" max="7177" width="8.44140625" style="78" customWidth="1"/>
    <col min="7178" max="7178" width="9.109375" style="78" customWidth="1"/>
    <col min="7179" max="7179" width="19.109375" style="78" customWidth="1"/>
    <col min="7180" max="7426" width="9.109375" style="78"/>
    <col min="7427" max="7427" width="15.44140625" style="78" customWidth="1"/>
    <col min="7428" max="7428" width="22.5546875" style="78" customWidth="1"/>
    <col min="7429" max="7429" width="10.109375" style="78" customWidth="1"/>
    <col min="7430" max="7430" width="7.88671875" style="78" customWidth="1"/>
    <col min="7431" max="7431" width="7.44140625" style="78" customWidth="1"/>
    <col min="7432" max="7432" width="7.5546875" style="78" customWidth="1"/>
    <col min="7433" max="7433" width="8.44140625" style="78" customWidth="1"/>
    <col min="7434" max="7434" width="9.109375" style="78" customWidth="1"/>
    <col min="7435" max="7435" width="19.109375" style="78" customWidth="1"/>
    <col min="7436" max="7682" width="9.109375" style="78"/>
    <col min="7683" max="7683" width="15.44140625" style="78" customWidth="1"/>
    <col min="7684" max="7684" width="22.5546875" style="78" customWidth="1"/>
    <col min="7685" max="7685" width="10.109375" style="78" customWidth="1"/>
    <col min="7686" max="7686" width="7.88671875" style="78" customWidth="1"/>
    <col min="7687" max="7687" width="7.44140625" style="78" customWidth="1"/>
    <col min="7688" max="7688" width="7.5546875" style="78" customWidth="1"/>
    <col min="7689" max="7689" width="8.44140625" style="78" customWidth="1"/>
    <col min="7690" max="7690" width="9.109375" style="78" customWidth="1"/>
    <col min="7691" max="7691" width="19.109375" style="78" customWidth="1"/>
    <col min="7692" max="7938" width="9.109375" style="78"/>
    <col min="7939" max="7939" width="15.44140625" style="78" customWidth="1"/>
    <col min="7940" max="7940" width="22.5546875" style="78" customWidth="1"/>
    <col min="7941" max="7941" width="10.109375" style="78" customWidth="1"/>
    <col min="7942" max="7942" width="7.88671875" style="78" customWidth="1"/>
    <col min="7943" max="7943" width="7.44140625" style="78" customWidth="1"/>
    <col min="7944" max="7944" width="7.5546875" style="78" customWidth="1"/>
    <col min="7945" max="7945" width="8.44140625" style="78" customWidth="1"/>
    <col min="7946" max="7946" width="9.109375" style="78" customWidth="1"/>
    <col min="7947" max="7947" width="19.109375" style="78" customWidth="1"/>
    <col min="7948" max="8194" width="9.109375" style="78"/>
    <col min="8195" max="8195" width="15.44140625" style="78" customWidth="1"/>
    <col min="8196" max="8196" width="22.5546875" style="78" customWidth="1"/>
    <col min="8197" max="8197" width="10.109375" style="78" customWidth="1"/>
    <col min="8198" max="8198" width="7.88671875" style="78" customWidth="1"/>
    <col min="8199" max="8199" width="7.44140625" style="78" customWidth="1"/>
    <col min="8200" max="8200" width="7.5546875" style="78" customWidth="1"/>
    <col min="8201" max="8201" width="8.44140625" style="78" customWidth="1"/>
    <col min="8202" max="8202" width="9.109375" style="78" customWidth="1"/>
    <col min="8203" max="8203" width="19.109375" style="78" customWidth="1"/>
    <col min="8204" max="8450" width="9.109375" style="78"/>
    <col min="8451" max="8451" width="15.44140625" style="78" customWidth="1"/>
    <col min="8452" max="8452" width="22.5546875" style="78" customWidth="1"/>
    <col min="8453" max="8453" width="10.109375" style="78" customWidth="1"/>
    <col min="8454" max="8454" width="7.88671875" style="78" customWidth="1"/>
    <col min="8455" max="8455" width="7.44140625" style="78" customWidth="1"/>
    <col min="8456" max="8456" width="7.5546875" style="78" customWidth="1"/>
    <col min="8457" max="8457" width="8.44140625" style="78" customWidth="1"/>
    <col min="8458" max="8458" width="9.109375" style="78" customWidth="1"/>
    <col min="8459" max="8459" width="19.109375" style="78" customWidth="1"/>
    <col min="8460" max="8706" width="9.109375" style="78"/>
    <col min="8707" max="8707" width="15.44140625" style="78" customWidth="1"/>
    <col min="8708" max="8708" width="22.5546875" style="78" customWidth="1"/>
    <col min="8709" max="8709" width="10.109375" style="78" customWidth="1"/>
    <col min="8710" max="8710" width="7.88671875" style="78" customWidth="1"/>
    <col min="8711" max="8711" width="7.44140625" style="78" customWidth="1"/>
    <col min="8712" max="8712" width="7.5546875" style="78" customWidth="1"/>
    <col min="8713" max="8713" width="8.44140625" style="78" customWidth="1"/>
    <col min="8714" max="8714" width="9.109375" style="78" customWidth="1"/>
    <col min="8715" max="8715" width="19.109375" style="78" customWidth="1"/>
    <col min="8716" max="8962" width="9.109375" style="78"/>
    <col min="8963" max="8963" width="15.44140625" style="78" customWidth="1"/>
    <col min="8964" max="8964" width="22.5546875" style="78" customWidth="1"/>
    <col min="8965" max="8965" width="10.109375" style="78" customWidth="1"/>
    <col min="8966" max="8966" width="7.88671875" style="78" customWidth="1"/>
    <col min="8967" max="8967" width="7.44140625" style="78" customWidth="1"/>
    <col min="8968" max="8968" width="7.5546875" style="78" customWidth="1"/>
    <col min="8969" max="8969" width="8.44140625" style="78" customWidth="1"/>
    <col min="8970" max="8970" width="9.109375" style="78" customWidth="1"/>
    <col min="8971" max="8971" width="19.109375" style="78" customWidth="1"/>
    <col min="8972" max="9218" width="9.109375" style="78"/>
    <col min="9219" max="9219" width="15.44140625" style="78" customWidth="1"/>
    <col min="9220" max="9220" width="22.5546875" style="78" customWidth="1"/>
    <col min="9221" max="9221" width="10.109375" style="78" customWidth="1"/>
    <col min="9222" max="9222" width="7.88671875" style="78" customWidth="1"/>
    <col min="9223" max="9223" width="7.44140625" style="78" customWidth="1"/>
    <col min="9224" max="9224" width="7.5546875" style="78" customWidth="1"/>
    <col min="9225" max="9225" width="8.44140625" style="78" customWidth="1"/>
    <col min="9226" max="9226" width="9.109375" style="78" customWidth="1"/>
    <col min="9227" max="9227" width="19.109375" style="78" customWidth="1"/>
    <col min="9228" max="9474" width="9.109375" style="78"/>
    <col min="9475" max="9475" width="15.44140625" style="78" customWidth="1"/>
    <col min="9476" max="9476" width="22.5546875" style="78" customWidth="1"/>
    <col min="9477" max="9477" width="10.109375" style="78" customWidth="1"/>
    <col min="9478" max="9478" width="7.88671875" style="78" customWidth="1"/>
    <col min="9479" max="9479" width="7.44140625" style="78" customWidth="1"/>
    <col min="9480" max="9480" width="7.5546875" style="78" customWidth="1"/>
    <col min="9481" max="9481" width="8.44140625" style="78" customWidth="1"/>
    <col min="9482" max="9482" width="9.109375" style="78" customWidth="1"/>
    <col min="9483" max="9483" width="19.109375" style="78" customWidth="1"/>
    <col min="9484" max="9730" width="9.109375" style="78"/>
    <col min="9731" max="9731" width="15.44140625" style="78" customWidth="1"/>
    <col min="9732" max="9732" width="22.5546875" style="78" customWidth="1"/>
    <col min="9733" max="9733" width="10.109375" style="78" customWidth="1"/>
    <col min="9734" max="9734" width="7.88671875" style="78" customWidth="1"/>
    <col min="9735" max="9735" width="7.44140625" style="78" customWidth="1"/>
    <col min="9736" max="9736" width="7.5546875" style="78" customWidth="1"/>
    <col min="9737" max="9737" width="8.44140625" style="78" customWidth="1"/>
    <col min="9738" max="9738" width="9.109375" style="78" customWidth="1"/>
    <col min="9739" max="9739" width="19.109375" style="78" customWidth="1"/>
    <col min="9740" max="9986" width="9.109375" style="78"/>
    <col min="9987" max="9987" width="15.44140625" style="78" customWidth="1"/>
    <col min="9988" max="9988" width="22.5546875" style="78" customWidth="1"/>
    <col min="9989" max="9989" width="10.109375" style="78" customWidth="1"/>
    <col min="9990" max="9990" width="7.88671875" style="78" customWidth="1"/>
    <col min="9991" max="9991" width="7.44140625" style="78" customWidth="1"/>
    <col min="9992" max="9992" width="7.5546875" style="78" customWidth="1"/>
    <col min="9993" max="9993" width="8.44140625" style="78" customWidth="1"/>
    <col min="9994" max="9994" width="9.109375" style="78" customWidth="1"/>
    <col min="9995" max="9995" width="19.109375" style="78" customWidth="1"/>
    <col min="9996" max="10242" width="9.109375" style="78"/>
    <col min="10243" max="10243" width="15.44140625" style="78" customWidth="1"/>
    <col min="10244" max="10244" width="22.5546875" style="78" customWidth="1"/>
    <col min="10245" max="10245" width="10.109375" style="78" customWidth="1"/>
    <col min="10246" max="10246" width="7.88671875" style="78" customWidth="1"/>
    <col min="10247" max="10247" width="7.44140625" style="78" customWidth="1"/>
    <col min="10248" max="10248" width="7.5546875" style="78" customWidth="1"/>
    <col min="10249" max="10249" width="8.44140625" style="78" customWidth="1"/>
    <col min="10250" max="10250" width="9.109375" style="78" customWidth="1"/>
    <col min="10251" max="10251" width="19.109375" style="78" customWidth="1"/>
    <col min="10252" max="10498" width="9.109375" style="78"/>
    <col min="10499" max="10499" width="15.44140625" style="78" customWidth="1"/>
    <col min="10500" max="10500" width="22.5546875" style="78" customWidth="1"/>
    <col min="10501" max="10501" width="10.109375" style="78" customWidth="1"/>
    <col min="10502" max="10502" width="7.88671875" style="78" customWidth="1"/>
    <col min="10503" max="10503" width="7.44140625" style="78" customWidth="1"/>
    <col min="10504" max="10504" width="7.5546875" style="78" customWidth="1"/>
    <col min="10505" max="10505" width="8.44140625" style="78" customWidth="1"/>
    <col min="10506" max="10506" width="9.109375" style="78" customWidth="1"/>
    <col min="10507" max="10507" width="19.109375" style="78" customWidth="1"/>
    <col min="10508" max="10754" width="9.109375" style="78"/>
    <col min="10755" max="10755" width="15.44140625" style="78" customWidth="1"/>
    <col min="10756" max="10756" width="22.5546875" style="78" customWidth="1"/>
    <col min="10757" max="10757" width="10.109375" style="78" customWidth="1"/>
    <col min="10758" max="10758" width="7.88671875" style="78" customWidth="1"/>
    <col min="10759" max="10759" width="7.44140625" style="78" customWidth="1"/>
    <col min="10760" max="10760" width="7.5546875" style="78" customWidth="1"/>
    <col min="10761" max="10761" width="8.44140625" style="78" customWidth="1"/>
    <col min="10762" max="10762" width="9.109375" style="78" customWidth="1"/>
    <col min="10763" max="10763" width="19.109375" style="78" customWidth="1"/>
    <col min="10764" max="11010" width="9.109375" style="78"/>
    <col min="11011" max="11011" width="15.44140625" style="78" customWidth="1"/>
    <col min="11012" max="11012" width="22.5546875" style="78" customWidth="1"/>
    <col min="11013" max="11013" width="10.109375" style="78" customWidth="1"/>
    <col min="11014" max="11014" width="7.88671875" style="78" customWidth="1"/>
    <col min="11015" max="11015" width="7.44140625" style="78" customWidth="1"/>
    <col min="11016" max="11016" width="7.5546875" style="78" customWidth="1"/>
    <col min="11017" max="11017" width="8.44140625" style="78" customWidth="1"/>
    <col min="11018" max="11018" width="9.109375" style="78" customWidth="1"/>
    <col min="11019" max="11019" width="19.109375" style="78" customWidth="1"/>
    <col min="11020" max="11266" width="9.109375" style="78"/>
    <col min="11267" max="11267" width="15.44140625" style="78" customWidth="1"/>
    <col min="11268" max="11268" width="22.5546875" style="78" customWidth="1"/>
    <col min="11269" max="11269" width="10.109375" style="78" customWidth="1"/>
    <col min="11270" max="11270" width="7.88671875" style="78" customWidth="1"/>
    <col min="11271" max="11271" width="7.44140625" style="78" customWidth="1"/>
    <col min="11272" max="11272" width="7.5546875" style="78" customWidth="1"/>
    <col min="11273" max="11273" width="8.44140625" style="78" customWidth="1"/>
    <col min="11274" max="11274" width="9.109375" style="78" customWidth="1"/>
    <col min="11275" max="11275" width="19.109375" style="78" customWidth="1"/>
    <col min="11276" max="11522" width="9.109375" style="78"/>
    <col min="11523" max="11523" width="15.44140625" style="78" customWidth="1"/>
    <col min="11524" max="11524" width="22.5546875" style="78" customWidth="1"/>
    <col min="11525" max="11525" width="10.109375" style="78" customWidth="1"/>
    <col min="11526" max="11526" width="7.88671875" style="78" customWidth="1"/>
    <col min="11527" max="11527" width="7.44140625" style="78" customWidth="1"/>
    <col min="11528" max="11528" width="7.5546875" style="78" customWidth="1"/>
    <col min="11529" max="11529" width="8.44140625" style="78" customWidth="1"/>
    <col min="11530" max="11530" width="9.109375" style="78" customWidth="1"/>
    <col min="11531" max="11531" width="19.109375" style="78" customWidth="1"/>
    <col min="11532" max="11778" width="9.109375" style="78"/>
    <col min="11779" max="11779" width="15.44140625" style="78" customWidth="1"/>
    <col min="11780" max="11780" width="22.5546875" style="78" customWidth="1"/>
    <col min="11781" max="11781" width="10.109375" style="78" customWidth="1"/>
    <col min="11782" max="11782" width="7.88671875" style="78" customWidth="1"/>
    <col min="11783" max="11783" width="7.44140625" style="78" customWidth="1"/>
    <col min="11784" max="11784" width="7.5546875" style="78" customWidth="1"/>
    <col min="11785" max="11785" width="8.44140625" style="78" customWidth="1"/>
    <col min="11786" max="11786" width="9.109375" style="78" customWidth="1"/>
    <col min="11787" max="11787" width="19.109375" style="78" customWidth="1"/>
    <col min="11788" max="12034" width="9.109375" style="78"/>
    <col min="12035" max="12035" width="15.44140625" style="78" customWidth="1"/>
    <col min="12036" max="12036" width="22.5546875" style="78" customWidth="1"/>
    <col min="12037" max="12037" width="10.109375" style="78" customWidth="1"/>
    <col min="12038" max="12038" width="7.88671875" style="78" customWidth="1"/>
    <col min="12039" max="12039" width="7.44140625" style="78" customWidth="1"/>
    <col min="12040" max="12040" width="7.5546875" style="78" customWidth="1"/>
    <col min="12041" max="12041" width="8.44140625" style="78" customWidth="1"/>
    <col min="12042" max="12042" width="9.109375" style="78" customWidth="1"/>
    <col min="12043" max="12043" width="19.109375" style="78" customWidth="1"/>
    <col min="12044" max="12290" width="9.109375" style="78"/>
    <col min="12291" max="12291" width="15.44140625" style="78" customWidth="1"/>
    <col min="12292" max="12292" width="22.5546875" style="78" customWidth="1"/>
    <col min="12293" max="12293" width="10.109375" style="78" customWidth="1"/>
    <col min="12294" max="12294" width="7.88671875" style="78" customWidth="1"/>
    <col min="12295" max="12295" width="7.44140625" style="78" customWidth="1"/>
    <col min="12296" max="12296" width="7.5546875" style="78" customWidth="1"/>
    <col min="12297" max="12297" width="8.44140625" style="78" customWidth="1"/>
    <col min="12298" max="12298" width="9.109375" style="78" customWidth="1"/>
    <col min="12299" max="12299" width="19.109375" style="78" customWidth="1"/>
    <col min="12300" max="12546" width="9.109375" style="78"/>
    <col min="12547" max="12547" width="15.44140625" style="78" customWidth="1"/>
    <col min="12548" max="12548" width="22.5546875" style="78" customWidth="1"/>
    <col min="12549" max="12549" width="10.109375" style="78" customWidth="1"/>
    <col min="12550" max="12550" width="7.88671875" style="78" customWidth="1"/>
    <col min="12551" max="12551" width="7.44140625" style="78" customWidth="1"/>
    <col min="12552" max="12552" width="7.5546875" style="78" customWidth="1"/>
    <col min="12553" max="12553" width="8.44140625" style="78" customWidth="1"/>
    <col min="12554" max="12554" width="9.109375" style="78" customWidth="1"/>
    <col min="12555" max="12555" width="19.109375" style="78" customWidth="1"/>
    <col min="12556" max="12802" width="9.109375" style="78"/>
    <col min="12803" max="12803" width="15.44140625" style="78" customWidth="1"/>
    <col min="12804" max="12804" width="22.5546875" style="78" customWidth="1"/>
    <col min="12805" max="12805" width="10.109375" style="78" customWidth="1"/>
    <col min="12806" max="12806" width="7.88671875" style="78" customWidth="1"/>
    <col min="12807" max="12807" width="7.44140625" style="78" customWidth="1"/>
    <col min="12808" max="12808" width="7.5546875" style="78" customWidth="1"/>
    <col min="12809" max="12809" width="8.44140625" style="78" customWidth="1"/>
    <col min="12810" max="12810" width="9.109375" style="78" customWidth="1"/>
    <col min="12811" max="12811" width="19.109375" style="78" customWidth="1"/>
    <col min="12812" max="13058" width="9.109375" style="78"/>
    <col min="13059" max="13059" width="15.44140625" style="78" customWidth="1"/>
    <col min="13060" max="13060" width="22.5546875" style="78" customWidth="1"/>
    <col min="13061" max="13061" width="10.109375" style="78" customWidth="1"/>
    <col min="13062" max="13062" width="7.88671875" style="78" customWidth="1"/>
    <col min="13063" max="13063" width="7.44140625" style="78" customWidth="1"/>
    <col min="13064" max="13064" width="7.5546875" style="78" customWidth="1"/>
    <col min="13065" max="13065" width="8.44140625" style="78" customWidth="1"/>
    <col min="13066" max="13066" width="9.109375" style="78" customWidth="1"/>
    <col min="13067" max="13067" width="19.109375" style="78" customWidth="1"/>
    <col min="13068" max="13314" width="9.109375" style="78"/>
    <col min="13315" max="13315" width="15.44140625" style="78" customWidth="1"/>
    <col min="13316" max="13316" width="22.5546875" style="78" customWidth="1"/>
    <col min="13317" max="13317" width="10.109375" style="78" customWidth="1"/>
    <col min="13318" max="13318" width="7.88671875" style="78" customWidth="1"/>
    <col min="13319" max="13319" width="7.44140625" style="78" customWidth="1"/>
    <col min="13320" max="13320" width="7.5546875" style="78" customWidth="1"/>
    <col min="13321" max="13321" width="8.44140625" style="78" customWidth="1"/>
    <col min="13322" max="13322" width="9.109375" style="78" customWidth="1"/>
    <col min="13323" max="13323" width="19.109375" style="78" customWidth="1"/>
    <col min="13324" max="13570" width="9.109375" style="78"/>
    <col min="13571" max="13571" width="15.44140625" style="78" customWidth="1"/>
    <col min="13572" max="13572" width="22.5546875" style="78" customWidth="1"/>
    <col min="13573" max="13573" width="10.109375" style="78" customWidth="1"/>
    <col min="13574" max="13574" width="7.88671875" style="78" customWidth="1"/>
    <col min="13575" max="13575" width="7.44140625" style="78" customWidth="1"/>
    <col min="13576" max="13576" width="7.5546875" style="78" customWidth="1"/>
    <col min="13577" max="13577" width="8.44140625" style="78" customWidth="1"/>
    <col min="13578" max="13578" width="9.109375" style="78" customWidth="1"/>
    <col min="13579" max="13579" width="19.109375" style="78" customWidth="1"/>
    <col min="13580" max="13826" width="9.109375" style="78"/>
    <col min="13827" max="13827" width="15.44140625" style="78" customWidth="1"/>
    <col min="13828" max="13828" width="22.5546875" style="78" customWidth="1"/>
    <col min="13829" max="13829" width="10.109375" style="78" customWidth="1"/>
    <col min="13830" max="13830" width="7.88671875" style="78" customWidth="1"/>
    <col min="13831" max="13831" width="7.44140625" style="78" customWidth="1"/>
    <col min="13832" max="13832" width="7.5546875" style="78" customWidth="1"/>
    <col min="13833" max="13833" width="8.44140625" style="78" customWidth="1"/>
    <col min="13834" max="13834" width="9.109375" style="78" customWidth="1"/>
    <col min="13835" max="13835" width="19.109375" style="78" customWidth="1"/>
    <col min="13836" max="14082" width="9.109375" style="78"/>
    <col min="14083" max="14083" width="15.44140625" style="78" customWidth="1"/>
    <col min="14084" max="14084" width="22.5546875" style="78" customWidth="1"/>
    <col min="14085" max="14085" width="10.109375" style="78" customWidth="1"/>
    <col min="14086" max="14086" width="7.88671875" style="78" customWidth="1"/>
    <col min="14087" max="14087" width="7.44140625" style="78" customWidth="1"/>
    <col min="14088" max="14088" width="7.5546875" style="78" customWidth="1"/>
    <col min="14089" max="14089" width="8.44140625" style="78" customWidth="1"/>
    <col min="14090" max="14090" width="9.109375" style="78" customWidth="1"/>
    <col min="14091" max="14091" width="19.109375" style="78" customWidth="1"/>
    <col min="14092" max="14338" width="9.109375" style="78"/>
    <col min="14339" max="14339" width="15.44140625" style="78" customWidth="1"/>
    <col min="14340" max="14340" width="22.5546875" style="78" customWidth="1"/>
    <col min="14341" max="14341" width="10.109375" style="78" customWidth="1"/>
    <col min="14342" max="14342" width="7.88671875" style="78" customWidth="1"/>
    <col min="14343" max="14343" width="7.44140625" style="78" customWidth="1"/>
    <col min="14344" max="14344" width="7.5546875" style="78" customWidth="1"/>
    <col min="14345" max="14345" width="8.44140625" style="78" customWidth="1"/>
    <col min="14346" max="14346" width="9.109375" style="78" customWidth="1"/>
    <col min="14347" max="14347" width="19.109375" style="78" customWidth="1"/>
    <col min="14348" max="14594" width="9.109375" style="78"/>
    <col min="14595" max="14595" width="15.44140625" style="78" customWidth="1"/>
    <col min="14596" max="14596" width="22.5546875" style="78" customWidth="1"/>
    <col min="14597" max="14597" width="10.109375" style="78" customWidth="1"/>
    <col min="14598" max="14598" width="7.88671875" style="78" customWidth="1"/>
    <col min="14599" max="14599" width="7.44140625" style="78" customWidth="1"/>
    <col min="14600" max="14600" width="7.5546875" style="78" customWidth="1"/>
    <col min="14601" max="14601" width="8.44140625" style="78" customWidth="1"/>
    <col min="14602" max="14602" width="9.109375" style="78" customWidth="1"/>
    <col min="14603" max="14603" width="19.109375" style="78" customWidth="1"/>
    <col min="14604" max="14850" width="9.109375" style="78"/>
    <col min="14851" max="14851" width="15.44140625" style="78" customWidth="1"/>
    <col min="14852" max="14852" width="22.5546875" style="78" customWidth="1"/>
    <col min="14853" max="14853" width="10.109375" style="78" customWidth="1"/>
    <col min="14854" max="14854" width="7.88671875" style="78" customWidth="1"/>
    <col min="14855" max="14855" width="7.44140625" style="78" customWidth="1"/>
    <col min="14856" max="14856" width="7.5546875" style="78" customWidth="1"/>
    <col min="14857" max="14857" width="8.44140625" style="78" customWidth="1"/>
    <col min="14858" max="14858" width="9.109375" style="78" customWidth="1"/>
    <col min="14859" max="14859" width="19.109375" style="78" customWidth="1"/>
    <col min="14860" max="15106" width="9.109375" style="78"/>
    <col min="15107" max="15107" width="15.44140625" style="78" customWidth="1"/>
    <col min="15108" max="15108" width="22.5546875" style="78" customWidth="1"/>
    <col min="15109" max="15109" width="10.109375" style="78" customWidth="1"/>
    <col min="15110" max="15110" width="7.88671875" style="78" customWidth="1"/>
    <col min="15111" max="15111" width="7.44140625" style="78" customWidth="1"/>
    <col min="15112" max="15112" width="7.5546875" style="78" customWidth="1"/>
    <col min="15113" max="15113" width="8.44140625" style="78" customWidth="1"/>
    <col min="15114" max="15114" width="9.109375" style="78" customWidth="1"/>
    <col min="15115" max="15115" width="19.109375" style="78" customWidth="1"/>
    <col min="15116" max="15362" width="9.109375" style="78"/>
    <col min="15363" max="15363" width="15.44140625" style="78" customWidth="1"/>
    <col min="15364" max="15364" width="22.5546875" style="78" customWidth="1"/>
    <col min="15365" max="15365" width="10.109375" style="78" customWidth="1"/>
    <col min="15366" max="15366" width="7.88671875" style="78" customWidth="1"/>
    <col min="15367" max="15367" width="7.44140625" style="78" customWidth="1"/>
    <col min="15368" max="15368" width="7.5546875" style="78" customWidth="1"/>
    <col min="15369" max="15369" width="8.44140625" style="78" customWidth="1"/>
    <col min="15370" max="15370" width="9.109375" style="78" customWidth="1"/>
    <col min="15371" max="15371" width="19.109375" style="78" customWidth="1"/>
    <col min="15372" max="15618" width="9.109375" style="78"/>
    <col min="15619" max="15619" width="15.44140625" style="78" customWidth="1"/>
    <col min="15620" max="15620" width="22.5546875" style="78" customWidth="1"/>
    <col min="15621" max="15621" width="10.109375" style="78" customWidth="1"/>
    <col min="15622" max="15622" width="7.88671875" style="78" customWidth="1"/>
    <col min="15623" max="15623" width="7.44140625" style="78" customWidth="1"/>
    <col min="15624" max="15624" width="7.5546875" style="78" customWidth="1"/>
    <col min="15625" max="15625" width="8.44140625" style="78" customWidth="1"/>
    <col min="15626" max="15626" width="9.109375" style="78" customWidth="1"/>
    <col min="15627" max="15627" width="19.109375" style="78" customWidth="1"/>
    <col min="15628" max="15874" width="9.109375" style="78"/>
    <col min="15875" max="15875" width="15.44140625" style="78" customWidth="1"/>
    <col min="15876" max="15876" width="22.5546875" style="78" customWidth="1"/>
    <col min="15877" max="15877" width="10.109375" style="78" customWidth="1"/>
    <col min="15878" max="15878" width="7.88671875" style="78" customWidth="1"/>
    <col min="15879" max="15879" width="7.44140625" style="78" customWidth="1"/>
    <col min="15880" max="15880" width="7.5546875" style="78" customWidth="1"/>
    <col min="15881" max="15881" width="8.44140625" style="78" customWidth="1"/>
    <col min="15882" max="15882" width="9.109375" style="78" customWidth="1"/>
    <col min="15883" max="15883" width="19.109375" style="78" customWidth="1"/>
    <col min="15884" max="16130" width="9.109375" style="78"/>
    <col min="16131" max="16131" width="15.44140625" style="78" customWidth="1"/>
    <col min="16132" max="16132" width="22.5546875" style="78" customWidth="1"/>
    <col min="16133" max="16133" width="10.109375" style="78" customWidth="1"/>
    <col min="16134" max="16134" width="7.88671875" style="78" customWidth="1"/>
    <col min="16135" max="16135" width="7.44140625" style="78" customWidth="1"/>
    <col min="16136" max="16136" width="7.5546875" style="78" customWidth="1"/>
    <col min="16137" max="16137" width="8.44140625" style="78" customWidth="1"/>
    <col min="16138" max="16138" width="9.109375" style="78" customWidth="1"/>
    <col min="16139" max="16139" width="19.109375" style="78" customWidth="1"/>
    <col min="16140" max="16384" width="9.109375" style="78"/>
  </cols>
  <sheetData>
    <row r="1" spans="1:11" s="71" customFormat="1" ht="17.399999999999999" x14ac:dyDescent="0.3">
      <c r="A1" s="66" t="s">
        <v>244</v>
      </c>
      <c r="B1" s="67"/>
      <c r="C1" s="67"/>
      <c r="D1" s="69" t="s">
        <v>245</v>
      </c>
      <c r="E1" s="69"/>
      <c r="F1" s="68"/>
      <c r="G1" s="68"/>
      <c r="H1" s="68" t="s">
        <v>246</v>
      </c>
      <c r="I1" s="70"/>
    </row>
    <row r="2" spans="1:11" x14ac:dyDescent="0.25">
      <c r="A2" s="72" t="s">
        <v>211</v>
      </c>
      <c r="B2" s="171">
        <v>1.0416666666666666E-2</v>
      </c>
      <c r="C2" s="171"/>
      <c r="D2" s="74" t="s">
        <v>46</v>
      </c>
      <c r="E2" s="74"/>
      <c r="F2" s="75"/>
      <c r="G2" s="76" t="s">
        <v>47</v>
      </c>
      <c r="H2" s="76" t="s">
        <v>48</v>
      </c>
      <c r="I2" s="77"/>
    </row>
    <row r="3" spans="1:11" x14ac:dyDescent="0.25">
      <c r="A3" s="72" t="s">
        <v>45</v>
      </c>
      <c r="B3" s="73">
        <v>70</v>
      </c>
      <c r="C3" s="73"/>
      <c r="D3" s="74" t="s">
        <v>50</v>
      </c>
      <c r="E3" s="74"/>
      <c r="F3" s="74"/>
      <c r="G3" s="76" t="s">
        <v>51</v>
      </c>
      <c r="H3" s="76" t="s">
        <v>52</v>
      </c>
      <c r="I3" s="77"/>
    </row>
    <row r="4" spans="1:11" ht="13.8" thickBot="1" x14ac:dyDescent="0.3">
      <c r="A4" s="79" t="s">
        <v>49</v>
      </c>
      <c r="B4" s="80">
        <v>100</v>
      </c>
      <c r="C4" s="80"/>
      <c r="D4" s="81" t="s">
        <v>50</v>
      </c>
      <c r="E4" s="81"/>
      <c r="F4" s="81"/>
      <c r="G4" s="82" t="s">
        <v>53</v>
      </c>
      <c r="H4" s="82" t="s">
        <v>54</v>
      </c>
      <c r="I4" s="83"/>
    </row>
    <row r="5" spans="1:11" ht="13.8" thickBot="1" x14ac:dyDescent="0.3">
      <c r="A5" s="84" t="s">
        <v>55</v>
      </c>
      <c r="B5" s="85" t="s">
        <v>56</v>
      </c>
      <c r="C5" s="85"/>
      <c r="D5" s="85" t="s">
        <v>57</v>
      </c>
      <c r="E5" s="86"/>
      <c r="F5" s="85"/>
      <c r="G5" s="85" t="s">
        <v>58</v>
      </c>
      <c r="H5" s="85" t="s">
        <v>59</v>
      </c>
      <c r="I5" s="87"/>
    </row>
    <row r="6" spans="1:11" ht="13.8" thickBot="1" x14ac:dyDescent="0.3">
      <c r="A6" s="88" t="s">
        <v>247</v>
      </c>
      <c r="B6" s="86"/>
      <c r="C6" s="86"/>
      <c r="D6" s="89"/>
      <c r="E6" s="89"/>
      <c r="F6" s="86"/>
      <c r="G6" s="89"/>
      <c r="H6" s="90"/>
      <c r="I6" s="91"/>
    </row>
    <row r="7" spans="1:11" ht="13.8" thickBot="1" x14ac:dyDescent="0.3">
      <c r="A7" s="92" t="s">
        <v>14</v>
      </c>
      <c r="B7" s="93" t="s">
        <v>60</v>
      </c>
      <c r="C7" s="93"/>
      <c r="D7" s="93" t="s">
        <v>248</v>
      </c>
      <c r="E7" s="94"/>
      <c r="F7" s="93"/>
      <c r="G7" s="95">
        <v>0.39583333333333331</v>
      </c>
      <c r="H7" s="95">
        <v>0.66666666666666663</v>
      </c>
      <c r="I7" s="96"/>
    </row>
    <row r="8" spans="1:11" x14ac:dyDescent="0.25">
      <c r="A8" s="308" t="s">
        <v>61</v>
      </c>
      <c r="B8" s="310" t="s">
        <v>62</v>
      </c>
      <c r="C8" s="202"/>
      <c r="D8" s="97"/>
      <c r="E8" s="97"/>
      <c r="F8" s="312" t="s">
        <v>63</v>
      </c>
      <c r="G8" s="312"/>
      <c r="H8" s="312" t="s">
        <v>64</v>
      </c>
      <c r="I8" s="313"/>
      <c r="J8" s="314" t="s">
        <v>65</v>
      </c>
      <c r="K8" s="313"/>
    </row>
    <row r="9" spans="1:11" ht="13.8" thickBot="1" x14ac:dyDescent="0.3">
      <c r="A9" s="309"/>
      <c r="B9" s="311"/>
      <c r="C9" s="203"/>
      <c r="D9" s="98" t="s">
        <v>66</v>
      </c>
      <c r="E9" s="98" t="s">
        <v>67</v>
      </c>
      <c r="F9" s="99" t="s">
        <v>68</v>
      </c>
      <c r="G9" s="99" t="s">
        <v>69</v>
      </c>
      <c r="H9" s="99" t="s">
        <v>70</v>
      </c>
      <c r="I9" s="100" t="s">
        <v>71</v>
      </c>
      <c r="J9" s="101" t="s">
        <v>72</v>
      </c>
      <c r="K9" s="100" t="s">
        <v>64</v>
      </c>
    </row>
    <row r="10" spans="1:11" ht="13.8" thickBot="1" x14ac:dyDescent="0.3">
      <c r="A10" s="88" t="s">
        <v>249</v>
      </c>
      <c r="B10" s="86"/>
      <c r="C10" s="190"/>
      <c r="D10" s="89"/>
      <c r="E10" s="102">
        <f>SUM(E13:E26)</f>
        <v>12.900000000000006</v>
      </c>
      <c r="F10" s="86"/>
      <c r="G10" s="89"/>
      <c r="H10" s="90"/>
      <c r="I10" s="91"/>
      <c r="J10" s="101"/>
      <c r="K10" s="100"/>
    </row>
    <row r="11" spans="1:11" ht="13.8" thickBot="1" x14ac:dyDescent="0.3">
      <c r="A11" s="103" t="s">
        <v>313</v>
      </c>
      <c r="B11" s="104"/>
      <c r="C11" s="104"/>
      <c r="D11" s="93"/>
      <c r="E11" s="93"/>
      <c r="F11" s="93"/>
      <c r="G11" s="93"/>
      <c r="H11" s="93"/>
      <c r="I11" s="204"/>
      <c r="J11" s="92"/>
      <c r="K11" s="96"/>
    </row>
    <row r="12" spans="1:11" s="113" customFormat="1" ht="13.8" x14ac:dyDescent="0.25">
      <c r="A12" s="72" t="s">
        <v>258</v>
      </c>
      <c r="B12" s="188" t="s">
        <v>312</v>
      </c>
      <c r="C12" s="187"/>
      <c r="D12" s="111">
        <v>201.4</v>
      </c>
      <c r="E12" s="134"/>
      <c r="F12" s="134"/>
      <c r="G12" s="134"/>
      <c r="H12" s="134"/>
      <c r="I12" s="193">
        <v>0.55208333333333337</v>
      </c>
      <c r="J12" s="236">
        <v>0.53263888888888888</v>
      </c>
      <c r="K12" s="106" t="s">
        <v>279</v>
      </c>
    </row>
    <row r="13" spans="1:11" s="113" customFormat="1" ht="13.8" x14ac:dyDescent="0.25">
      <c r="A13" s="72"/>
      <c r="B13" s="188" t="s">
        <v>73</v>
      </c>
      <c r="C13" s="186"/>
      <c r="D13" s="111">
        <v>200.9</v>
      </c>
      <c r="E13" s="107">
        <f t="shared" ref="E13" si="0">(D12-D13)</f>
        <v>0.5</v>
      </c>
      <c r="F13" s="108" t="str">
        <f t="shared" ref="F13" si="1">TEXT(E13/$B$4,"h:mm")</f>
        <v>0:07</v>
      </c>
      <c r="G13" s="109"/>
      <c r="H13" s="109">
        <f t="shared" ref="H13" si="2">I12+F13</f>
        <v>0.55694444444444446</v>
      </c>
      <c r="I13" s="110">
        <f t="shared" ref="I13" si="3">(H13+G13)</f>
        <v>0.55694444444444446</v>
      </c>
      <c r="J13" s="189"/>
      <c r="K13" s="110"/>
    </row>
    <row r="14" spans="1:11" s="113" customFormat="1" ht="13.8" x14ac:dyDescent="0.25">
      <c r="A14" s="72"/>
      <c r="B14" s="188" t="s">
        <v>250</v>
      </c>
      <c r="C14" s="186"/>
      <c r="D14" s="111">
        <v>200.6</v>
      </c>
      <c r="E14" s="107">
        <f t="shared" ref="E14:E26" si="4">(D13-D14)</f>
        <v>0.30000000000001137</v>
      </c>
      <c r="F14" s="108" t="str">
        <f t="shared" ref="F14:F26" si="5">TEXT(E14/$B$4,"h:mm")</f>
        <v>0:04</v>
      </c>
      <c r="G14" s="109"/>
      <c r="H14" s="109">
        <f t="shared" ref="H14:H26" si="6">I13+F14</f>
        <v>0.55972222222222223</v>
      </c>
      <c r="I14" s="110">
        <f t="shared" ref="I14:I25" si="7">(H14+G14)</f>
        <v>0.55972222222222223</v>
      </c>
      <c r="J14" s="189"/>
      <c r="K14" s="110"/>
    </row>
    <row r="15" spans="1:11" s="113" customFormat="1" ht="13.8" x14ac:dyDescent="0.25">
      <c r="A15" s="72"/>
      <c r="B15" s="188" t="s">
        <v>251</v>
      </c>
      <c r="C15" s="186"/>
      <c r="D15" s="111">
        <v>197.1</v>
      </c>
      <c r="E15" s="107">
        <f t="shared" si="4"/>
        <v>3.5</v>
      </c>
      <c r="F15" s="108" t="str">
        <f t="shared" si="5"/>
        <v>0:50</v>
      </c>
      <c r="G15" s="109"/>
      <c r="H15" s="109">
        <f t="shared" si="6"/>
        <v>0.59444444444444444</v>
      </c>
      <c r="I15" s="110">
        <f t="shared" si="7"/>
        <v>0.59444444444444444</v>
      </c>
      <c r="J15" s="189"/>
      <c r="K15" s="110"/>
    </row>
    <row r="16" spans="1:11" s="113" customFormat="1" ht="13.8" x14ac:dyDescent="0.25">
      <c r="A16" s="72"/>
      <c r="B16" s="188" t="s">
        <v>73</v>
      </c>
      <c r="C16" s="186"/>
      <c r="D16" s="111">
        <v>196.9</v>
      </c>
      <c r="E16" s="107">
        <f t="shared" si="4"/>
        <v>0.19999999999998863</v>
      </c>
      <c r="F16" s="108" t="str">
        <f t="shared" si="5"/>
        <v>0:02</v>
      </c>
      <c r="G16" s="109"/>
      <c r="H16" s="109">
        <f t="shared" si="6"/>
        <v>0.59583333333333333</v>
      </c>
      <c r="I16" s="110">
        <f t="shared" si="7"/>
        <v>0.59583333333333333</v>
      </c>
      <c r="J16" s="189"/>
      <c r="K16" s="110"/>
    </row>
    <row r="17" spans="1:17" s="113" customFormat="1" ht="13.8" x14ac:dyDescent="0.25">
      <c r="A17" s="72"/>
      <c r="B17" s="188" t="s">
        <v>252</v>
      </c>
      <c r="C17" s="186"/>
      <c r="D17" s="111">
        <v>196.6</v>
      </c>
      <c r="E17" s="107">
        <f t="shared" si="4"/>
        <v>0.30000000000001137</v>
      </c>
      <c r="F17" s="108" t="str">
        <f t="shared" si="5"/>
        <v>0:04</v>
      </c>
      <c r="G17" s="109"/>
      <c r="H17" s="109">
        <f t="shared" si="6"/>
        <v>0.59861111111111109</v>
      </c>
      <c r="I17" s="110">
        <f t="shared" si="7"/>
        <v>0.59861111111111109</v>
      </c>
      <c r="J17" s="189"/>
      <c r="K17" s="110"/>
    </row>
    <row r="18" spans="1:17" s="113" customFormat="1" ht="13.8" x14ac:dyDescent="0.25">
      <c r="A18" s="72"/>
      <c r="B18" s="188" t="s">
        <v>253</v>
      </c>
      <c r="C18" s="186"/>
      <c r="D18" s="111">
        <v>195.5</v>
      </c>
      <c r="E18" s="107">
        <f t="shared" si="4"/>
        <v>1.0999999999999943</v>
      </c>
      <c r="F18" s="108" t="str">
        <f t="shared" si="5"/>
        <v>0:15</v>
      </c>
      <c r="G18" s="109"/>
      <c r="H18" s="109">
        <f t="shared" si="6"/>
        <v>0.60902777777777772</v>
      </c>
      <c r="I18" s="110">
        <f t="shared" si="7"/>
        <v>0.60902777777777772</v>
      </c>
      <c r="J18" s="189"/>
      <c r="K18" s="110"/>
    </row>
    <row r="19" spans="1:17" s="113" customFormat="1" ht="13.8" x14ac:dyDescent="0.25">
      <c r="A19" s="72"/>
      <c r="B19" s="188" t="s">
        <v>73</v>
      </c>
      <c r="C19" s="186"/>
      <c r="D19" s="111">
        <v>195.2</v>
      </c>
      <c r="E19" s="107">
        <f t="shared" si="4"/>
        <v>0.30000000000001137</v>
      </c>
      <c r="F19" s="108" t="str">
        <f t="shared" si="5"/>
        <v>0:04</v>
      </c>
      <c r="G19" s="109"/>
      <c r="H19" s="109">
        <f t="shared" si="6"/>
        <v>0.61180555555555549</v>
      </c>
      <c r="I19" s="110">
        <f t="shared" si="7"/>
        <v>0.61180555555555549</v>
      </c>
      <c r="J19" s="189">
        <v>0.5229166666666667</v>
      </c>
      <c r="K19" s="110" t="s">
        <v>281</v>
      </c>
    </row>
    <row r="20" spans="1:17" s="113" customFormat="1" ht="13.8" x14ac:dyDescent="0.25">
      <c r="A20" s="72"/>
      <c r="B20" s="188" t="s">
        <v>256</v>
      </c>
      <c r="C20" s="186"/>
      <c r="D20" s="111">
        <v>194.2</v>
      </c>
      <c r="E20" s="107">
        <f t="shared" si="4"/>
        <v>1</v>
      </c>
      <c r="F20" s="108" t="str">
        <f t="shared" si="5"/>
        <v>0:14</v>
      </c>
      <c r="G20" s="109"/>
      <c r="H20" s="109">
        <f t="shared" si="6"/>
        <v>0.62152777777777768</v>
      </c>
      <c r="I20" s="110">
        <f t="shared" si="7"/>
        <v>0.62152777777777768</v>
      </c>
      <c r="J20" s="189"/>
      <c r="K20" s="110"/>
    </row>
    <row r="21" spans="1:17" s="113" customFormat="1" ht="13.8" x14ac:dyDescent="0.25">
      <c r="A21" s="72"/>
      <c r="B21" s="188" t="s">
        <v>73</v>
      </c>
      <c r="C21" s="186"/>
      <c r="D21" s="111">
        <v>194.1</v>
      </c>
      <c r="E21" s="107">
        <f t="shared" si="4"/>
        <v>9.9999999999994316E-2</v>
      </c>
      <c r="F21" s="108" t="str">
        <f t="shared" si="5"/>
        <v>0:01</v>
      </c>
      <c r="G21" s="109"/>
      <c r="H21" s="109">
        <f t="shared" si="6"/>
        <v>0.62222222222222212</v>
      </c>
      <c r="I21" s="110">
        <f t="shared" si="7"/>
        <v>0.62222222222222212</v>
      </c>
      <c r="J21" s="244">
        <v>0.51388888888888895</v>
      </c>
      <c r="K21" s="245" t="s">
        <v>280</v>
      </c>
    </row>
    <row r="22" spans="1:17" s="113" customFormat="1" ht="13.8" x14ac:dyDescent="0.25">
      <c r="A22" s="72"/>
      <c r="B22" s="188" t="s">
        <v>73</v>
      </c>
      <c r="C22" s="186"/>
      <c r="D22" s="111">
        <v>192</v>
      </c>
      <c r="E22" s="107">
        <f t="shared" si="4"/>
        <v>2.0999999999999943</v>
      </c>
      <c r="F22" s="108" t="str">
        <f t="shared" si="5"/>
        <v>0:30</v>
      </c>
      <c r="G22" s="109"/>
      <c r="H22" s="109">
        <f t="shared" si="6"/>
        <v>0.64305555555555549</v>
      </c>
      <c r="I22" s="110">
        <f t="shared" si="7"/>
        <v>0.64305555555555549</v>
      </c>
      <c r="J22" s="189"/>
      <c r="K22" s="110"/>
    </row>
    <row r="23" spans="1:17" s="113" customFormat="1" ht="13.8" x14ac:dyDescent="0.25">
      <c r="A23" s="72"/>
      <c r="B23" s="188" t="s">
        <v>257</v>
      </c>
      <c r="C23" s="186"/>
      <c r="D23" s="111">
        <v>191.6</v>
      </c>
      <c r="E23" s="107">
        <f t="shared" si="4"/>
        <v>0.40000000000000568</v>
      </c>
      <c r="F23" s="108" t="str">
        <f t="shared" si="5"/>
        <v>0:05</v>
      </c>
      <c r="G23" s="109"/>
      <c r="H23" s="109">
        <f t="shared" si="6"/>
        <v>0.6465277777777777</v>
      </c>
      <c r="I23" s="110">
        <f t="shared" si="7"/>
        <v>0.6465277777777777</v>
      </c>
      <c r="J23" s="189"/>
      <c r="K23" s="245" t="s">
        <v>311</v>
      </c>
    </row>
    <row r="24" spans="1:17" s="113" customFormat="1" ht="13.8" x14ac:dyDescent="0.25">
      <c r="A24" s="72"/>
      <c r="B24" s="188" t="s">
        <v>73</v>
      </c>
      <c r="C24" s="186"/>
      <c r="D24" s="111">
        <v>190.8</v>
      </c>
      <c r="E24" s="107">
        <f t="shared" si="4"/>
        <v>0.79999999999998295</v>
      </c>
      <c r="F24" s="108" t="str">
        <f t="shared" si="5"/>
        <v>0:11</v>
      </c>
      <c r="G24" s="109"/>
      <c r="H24" s="109">
        <f t="shared" si="6"/>
        <v>0.65416666666666656</v>
      </c>
      <c r="I24" s="110">
        <f t="shared" si="7"/>
        <v>0.65416666666666656</v>
      </c>
      <c r="J24" s="189"/>
      <c r="K24" s="110"/>
    </row>
    <row r="25" spans="1:17" s="113" customFormat="1" ht="13.8" x14ac:dyDescent="0.25">
      <c r="A25" s="72" t="s">
        <v>254</v>
      </c>
      <c r="B25" s="188" t="s">
        <v>254</v>
      </c>
      <c r="C25" s="186"/>
      <c r="D25" s="111">
        <v>190.4</v>
      </c>
      <c r="E25" s="107">
        <f t="shared" si="4"/>
        <v>0.40000000000000568</v>
      </c>
      <c r="F25" s="108" t="str">
        <f t="shared" si="5"/>
        <v>0:05</v>
      </c>
      <c r="G25" s="109"/>
      <c r="H25" s="109">
        <f t="shared" si="6"/>
        <v>0.65763888888888877</v>
      </c>
      <c r="I25" s="110">
        <f t="shared" si="7"/>
        <v>0.65763888888888877</v>
      </c>
      <c r="J25" s="244"/>
      <c r="K25" s="245"/>
    </row>
    <row r="26" spans="1:17" s="113" customFormat="1" ht="14.4" thickBot="1" x14ac:dyDescent="0.3">
      <c r="A26" s="72" t="s">
        <v>255</v>
      </c>
      <c r="B26" s="188" t="s">
        <v>271</v>
      </c>
      <c r="C26" s="186"/>
      <c r="D26" s="111">
        <v>188.5</v>
      </c>
      <c r="E26" s="107">
        <f t="shared" si="4"/>
        <v>1.9000000000000057</v>
      </c>
      <c r="F26" s="108" t="str">
        <f t="shared" si="5"/>
        <v>0:27</v>
      </c>
      <c r="G26" s="109"/>
      <c r="H26" s="109">
        <f t="shared" si="6"/>
        <v>0.67638888888888882</v>
      </c>
      <c r="I26" s="110"/>
      <c r="J26" s="246">
        <v>0.5</v>
      </c>
      <c r="K26" s="247" t="s">
        <v>289</v>
      </c>
    </row>
    <row r="27" spans="1:17" ht="16.2" thickBot="1" x14ac:dyDescent="0.3">
      <c r="A27" s="88" t="s">
        <v>262</v>
      </c>
      <c r="B27" s="86"/>
      <c r="C27" s="190"/>
      <c r="D27" s="89"/>
      <c r="E27" s="102">
        <f>SUM(E28:E48)</f>
        <v>21.199999999999989</v>
      </c>
      <c r="F27" s="86"/>
      <c r="G27" s="89"/>
      <c r="H27" s="90"/>
      <c r="I27" s="91"/>
      <c r="J27" s="172"/>
      <c r="K27" s="173"/>
      <c r="P27" s="185"/>
      <c r="Q27" s="183"/>
    </row>
    <row r="28" spans="1:17" s="113" customFormat="1" ht="13.8" x14ac:dyDescent="0.25">
      <c r="A28" s="72" t="s">
        <v>255</v>
      </c>
      <c r="B28" s="188" t="s">
        <v>271</v>
      </c>
      <c r="C28" s="186"/>
      <c r="D28" s="111">
        <v>188.5</v>
      </c>
      <c r="E28" s="107"/>
      <c r="F28" s="108"/>
      <c r="G28" s="109"/>
      <c r="H28" s="109"/>
      <c r="I28" s="248">
        <v>0.42708333333333331</v>
      </c>
      <c r="J28" s="244">
        <v>0.78819444444444453</v>
      </c>
      <c r="K28" s="245" t="s">
        <v>289</v>
      </c>
    </row>
    <row r="29" spans="1:17" s="113" customFormat="1" ht="13.8" x14ac:dyDescent="0.25">
      <c r="A29" s="72"/>
      <c r="B29" s="188" t="s">
        <v>73</v>
      </c>
      <c r="C29" s="186"/>
      <c r="D29" s="111">
        <v>187.2</v>
      </c>
      <c r="E29" s="107">
        <f t="shared" ref="E29:E48" si="8">(D28-D29)</f>
        <v>1.3000000000000114</v>
      </c>
      <c r="F29" s="108" t="str">
        <f t="shared" ref="F29:F48" si="9">TEXT(E29/$B$4,"h:mm")</f>
        <v>0:18</v>
      </c>
      <c r="G29" s="109"/>
      <c r="H29" s="109">
        <f t="shared" ref="H29" si="10">I28+F29</f>
        <v>0.43958333333333333</v>
      </c>
      <c r="I29" s="110">
        <f t="shared" ref="I29" si="11">(H29+G29)</f>
        <v>0.43958333333333333</v>
      </c>
      <c r="J29" s="244"/>
      <c r="K29" s="245" t="s">
        <v>311</v>
      </c>
    </row>
    <row r="30" spans="1:17" s="113" customFormat="1" ht="13.8" x14ac:dyDescent="0.25">
      <c r="A30" s="72"/>
      <c r="B30" s="188" t="s">
        <v>73</v>
      </c>
      <c r="C30" s="186"/>
      <c r="D30" s="111">
        <v>186</v>
      </c>
      <c r="E30" s="107">
        <f t="shared" si="8"/>
        <v>1.1999999999999886</v>
      </c>
      <c r="F30" s="108" t="str">
        <f t="shared" si="9"/>
        <v>0:17</v>
      </c>
      <c r="G30" s="109"/>
      <c r="H30" s="109">
        <f t="shared" ref="H30" si="12">I29+F30</f>
        <v>0.4513888888888889</v>
      </c>
      <c r="I30" s="110">
        <f t="shared" ref="I30" si="13">(H30+G30)</f>
        <v>0.4513888888888889</v>
      </c>
      <c r="J30" s="244">
        <v>0.77430555555555547</v>
      </c>
      <c r="K30" s="245" t="s">
        <v>280</v>
      </c>
    </row>
    <row r="31" spans="1:17" s="113" customFormat="1" ht="13.8" x14ac:dyDescent="0.25">
      <c r="A31" s="72"/>
      <c r="B31" s="188" t="s">
        <v>73</v>
      </c>
      <c r="C31" s="186"/>
      <c r="D31" s="111">
        <v>185.5</v>
      </c>
      <c r="E31" s="107">
        <f t="shared" si="8"/>
        <v>0.5</v>
      </c>
      <c r="F31" s="108" t="str">
        <f t="shared" si="9"/>
        <v>0:07</v>
      </c>
      <c r="G31" s="109"/>
      <c r="H31" s="109">
        <f t="shared" ref="H31:H32" si="14">I30+F31</f>
        <v>0.45624999999999999</v>
      </c>
      <c r="I31" s="110">
        <f t="shared" ref="I31:I32" si="15">(H31+G31)</f>
        <v>0.45624999999999999</v>
      </c>
      <c r="J31" s="189">
        <v>0.7729166666666667</v>
      </c>
      <c r="K31" s="110" t="s">
        <v>254</v>
      </c>
    </row>
    <row r="32" spans="1:17" s="113" customFormat="1" ht="13.8" x14ac:dyDescent="0.25">
      <c r="A32" s="72" t="s">
        <v>263</v>
      </c>
      <c r="B32" s="188" t="s">
        <v>268</v>
      </c>
      <c r="C32" s="186"/>
      <c r="D32" s="111">
        <v>184</v>
      </c>
      <c r="E32" s="107">
        <f t="shared" si="8"/>
        <v>1.5</v>
      </c>
      <c r="F32" s="108" t="str">
        <f t="shared" si="9"/>
        <v>0:21</v>
      </c>
      <c r="G32" s="109">
        <v>6.9444444444444441E-3</v>
      </c>
      <c r="H32" s="109">
        <f t="shared" si="14"/>
        <v>0.47083333333333333</v>
      </c>
      <c r="I32" s="110">
        <f t="shared" si="15"/>
        <v>0.47777777777777775</v>
      </c>
      <c r="J32" s="189"/>
      <c r="K32" s="110"/>
    </row>
    <row r="33" spans="1:11" s="113" customFormat="1" ht="13.8" x14ac:dyDescent="0.25">
      <c r="A33" s="72"/>
      <c r="B33" s="188" t="s">
        <v>264</v>
      </c>
      <c r="C33" s="186"/>
      <c r="D33" s="111">
        <v>181.3</v>
      </c>
      <c r="E33" s="107">
        <f t="shared" si="8"/>
        <v>2.6999999999999886</v>
      </c>
      <c r="F33" s="108" t="str">
        <f t="shared" si="9"/>
        <v>0:38</v>
      </c>
      <c r="G33" s="109"/>
      <c r="H33" s="109">
        <f t="shared" ref="H33:H35" si="16">I32+F33</f>
        <v>0.50416666666666665</v>
      </c>
      <c r="I33" s="110">
        <f t="shared" ref="I33:I35" si="17">(H33+G33)</f>
        <v>0.50416666666666665</v>
      </c>
      <c r="J33" s="189"/>
      <c r="K33" s="110"/>
    </row>
    <row r="34" spans="1:11" s="113" customFormat="1" ht="13.8" x14ac:dyDescent="0.25">
      <c r="A34" s="72" t="s">
        <v>265</v>
      </c>
      <c r="B34" s="188" t="s">
        <v>73</v>
      </c>
      <c r="C34" s="186"/>
      <c r="D34" s="111">
        <v>180.1</v>
      </c>
      <c r="E34" s="107">
        <f t="shared" si="8"/>
        <v>1.2000000000000171</v>
      </c>
      <c r="F34" s="108" t="str">
        <f t="shared" si="9"/>
        <v>0:17</v>
      </c>
      <c r="G34" s="109"/>
      <c r="H34" s="109">
        <f t="shared" si="16"/>
        <v>0.51597222222222217</v>
      </c>
      <c r="I34" s="110">
        <f t="shared" si="17"/>
        <v>0.51597222222222217</v>
      </c>
      <c r="J34" s="189"/>
      <c r="K34" s="110"/>
    </row>
    <row r="35" spans="1:11" s="113" customFormat="1" ht="13.8" x14ac:dyDescent="0.25">
      <c r="A35" s="72"/>
      <c r="B35" s="188" t="s">
        <v>269</v>
      </c>
      <c r="C35" s="186"/>
      <c r="D35" s="111">
        <v>179.3</v>
      </c>
      <c r="E35" s="107">
        <f t="shared" si="8"/>
        <v>0.79999999999998295</v>
      </c>
      <c r="F35" s="108" t="str">
        <f t="shared" si="9"/>
        <v>0:11</v>
      </c>
      <c r="G35" s="109">
        <v>1.0416666666666666E-2</v>
      </c>
      <c r="H35" s="109">
        <f t="shared" si="16"/>
        <v>0.52361111111111103</v>
      </c>
      <c r="I35" s="110">
        <f t="shared" si="17"/>
        <v>0.53402777777777766</v>
      </c>
      <c r="J35" s="189"/>
      <c r="K35" s="110"/>
    </row>
    <row r="36" spans="1:11" s="113" customFormat="1" ht="13.8" x14ac:dyDescent="0.25">
      <c r="A36" s="72"/>
      <c r="B36" s="188" t="s">
        <v>73</v>
      </c>
      <c r="C36" s="186"/>
      <c r="D36" s="111">
        <v>176.9</v>
      </c>
      <c r="E36" s="107">
        <f t="shared" si="8"/>
        <v>2.4000000000000057</v>
      </c>
      <c r="F36" s="108" t="str">
        <f t="shared" si="9"/>
        <v>0:34</v>
      </c>
      <c r="G36" s="109"/>
      <c r="H36" s="109">
        <f t="shared" ref="H36:H40" si="18">I35+F36</f>
        <v>0.5576388888888888</v>
      </c>
      <c r="I36" s="110">
        <f t="shared" ref="I36:I40" si="19">(H36+G36)</f>
        <v>0.5576388888888888</v>
      </c>
      <c r="J36" s="189"/>
      <c r="K36" s="110"/>
    </row>
    <row r="37" spans="1:11" s="113" customFormat="1" ht="13.8" x14ac:dyDescent="0.25">
      <c r="A37" s="72"/>
      <c r="B37" s="188" t="s">
        <v>267</v>
      </c>
      <c r="C37" s="186"/>
      <c r="D37" s="111">
        <v>175.8</v>
      </c>
      <c r="E37" s="107">
        <f t="shared" si="8"/>
        <v>1.0999999999999943</v>
      </c>
      <c r="F37" s="108" t="str">
        <f t="shared" si="9"/>
        <v>0:15</v>
      </c>
      <c r="G37" s="109">
        <v>6.9444444444444441E-3</v>
      </c>
      <c r="H37" s="109">
        <f t="shared" si="18"/>
        <v>0.56805555555555542</v>
      </c>
      <c r="I37" s="110">
        <f t="shared" si="19"/>
        <v>0.57499999999999984</v>
      </c>
      <c r="J37" s="189"/>
      <c r="K37" s="110"/>
    </row>
    <row r="38" spans="1:11" s="113" customFormat="1" ht="13.8" x14ac:dyDescent="0.25">
      <c r="A38" s="72"/>
      <c r="B38" s="188" t="s">
        <v>73</v>
      </c>
      <c r="C38" s="186"/>
      <c r="D38" s="111">
        <v>175.5</v>
      </c>
      <c r="E38" s="107">
        <f t="shared" si="8"/>
        <v>0.30000000000001137</v>
      </c>
      <c r="F38" s="108" t="str">
        <f t="shared" si="9"/>
        <v>0:04</v>
      </c>
      <c r="G38" s="109"/>
      <c r="H38" s="109">
        <f t="shared" si="18"/>
        <v>0.57777777777777761</v>
      </c>
      <c r="I38" s="110">
        <f t="shared" si="19"/>
        <v>0.57777777777777761</v>
      </c>
      <c r="J38" s="189">
        <v>0.76180555555555562</v>
      </c>
      <c r="K38" s="110" t="s">
        <v>301</v>
      </c>
    </row>
    <row r="39" spans="1:11" s="113" customFormat="1" ht="13.8" x14ac:dyDescent="0.25">
      <c r="A39" s="72"/>
      <c r="B39" s="188" t="s">
        <v>73</v>
      </c>
      <c r="C39" s="186"/>
      <c r="D39" s="111">
        <v>175.4</v>
      </c>
      <c r="E39" s="107">
        <f t="shared" si="8"/>
        <v>9.9999999999994316E-2</v>
      </c>
      <c r="F39" s="108" t="str">
        <f t="shared" si="9"/>
        <v>0:01</v>
      </c>
      <c r="G39" s="109"/>
      <c r="H39" s="109">
        <f t="shared" si="18"/>
        <v>0.57847222222222205</v>
      </c>
      <c r="I39" s="110">
        <f t="shared" si="19"/>
        <v>0.57847222222222205</v>
      </c>
      <c r="J39" s="189"/>
      <c r="K39" s="235"/>
    </row>
    <row r="40" spans="1:11" s="113" customFormat="1" ht="13.8" x14ac:dyDescent="0.25">
      <c r="A40" s="72"/>
      <c r="B40" s="188" t="s">
        <v>73</v>
      </c>
      <c r="C40" s="186"/>
      <c r="D40" s="111">
        <v>175.2</v>
      </c>
      <c r="E40" s="107">
        <f t="shared" si="8"/>
        <v>0.20000000000001705</v>
      </c>
      <c r="F40" s="108" t="str">
        <f t="shared" si="9"/>
        <v>0:02</v>
      </c>
      <c r="G40" s="109"/>
      <c r="H40" s="109">
        <f t="shared" si="18"/>
        <v>0.57986111111111094</v>
      </c>
      <c r="I40" s="110">
        <f t="shared" si="19"/>
        <v>0.57986111111111094</v>
      </c>
      <c r="J40" s="189">
        <v>0.7597222222222223</v>
      </c>
      <c r="K40" s="110" t="s">
        <v>266</v>
      </c>
    </row>
    <row r="41" spans="1:11" s="113" customFormat="1" ht="13.8" x14ac:dyDescent="0.25">
      <c r="A41" s="72"/>
      <c r="B41" s="188" t="s">
        <v>73</v>
      </c>
      <c r="C41" s="186"/>
      <c r="D41" s="111">
        <v>174.9</v>
      </c>
      <c r="E41" s="107">
        <f t="shared" si="8"/>
        <v>0.29999999999998295</v>
      </c>
      <c r="F41" s="108" t="str">
        <f t="shared" si="9"/>
        <v>0:04</v>
      </c>
      <c r="G41" s="109"/>
      <c r="H41" s="109">
        <f t="shared" ref="H41" si="20">I40+F41</f>
        <v>0.58263888888888871</v>
      </c>
      <c r="I41" s="110">
        <f t="shared" ref="I41" si="21">(H41+G41)</f>
        <v>0.58263888888888871</v>
      </c>
      <c r="J41" s="189"/>
      <c r="K41" s="110"/>
    </row>
    <row r="42" spans="1:11" s="113" customFormat="1" ht="26.4" x14ac:dyDescent="0.25">
      <c r="A42" s="72" t="s">
        <v>266</v>
      </c>
      <c r="B42" s="188" t="s">
        <v>295</v>
      </c>
      <c r="C42" s="186"/>
      <c r="D42" s="111">
        <v>174.5</v>
      </c>
      <c r="E42" s="107">
        <f t="shared" si="8"/>
        <v>0.40000000000000568</v>
      </c>
      <c r="F42" s="108" t="str">
        <f t="shared" si="9"/>
        <v>0:05</v>
      </c>
      <c r="G42" s="109">
        <v>6.25E-2</v>
      </c>
      <c r="H42" s="109">
        <f t="shared" ref="H42:H44" si="22">I41+F42</f>
        <v>0.58611111111111092</v>
      </c>
      <c r="I42" s="110">
        <f t="shared" ref="I42:I44" si="23">(H42+G42)</f>
        <v>0.64861111111111092</v>
      </c>
      <c r="J42" s="189"/>
      <c r="K42" s="110"/>
    </row>
    <row r="43" spans="1:11" s="113" customFormat="1" ht="13.8" x14ac:dyDescent="0.25">
      <c r="A43" s="72"/>
      <c r="B43" s="188" t="s">
        <v>270</v>
      </c>
      <c r="C43" s="186"/>
      <c r="D43" s="111">
        <v>173.9</v>
      </c>
      <c r="E43" s="107">
        <f t="shared" si="8"/>
        <v>0.59999999999999432</v>
      </c>
      <c r="F43" s="108" t="str">
        <f t="shared" si="9"/>
        <v>0:08</v>
      </c>
      <c r="G43" s="109"/>
      <c r="H43" s="109">
        <f t="shared" si="22"/>
        <v>0.65416666666666645</v>
      </c>
      <c r="I43" s="110">
        <f t="shared" si="23"/>
        <v>0.65416666666666645</v>
      </c>
      <c r="J43" s="189"/>
      <c r="K43" s="110"/>
    </row>
    <row r="44" spans="1:11" s="113" customFormat="1" ht="13.8" x14ac:dyDescent="0.25">
      <c r="A44" s="72"/>
      <c r="B44" s="188" t="s">
        <v>73</v>
      </c>
      <c r="C44" s="186"/>
      <c r="D44" s="111">
        <v>172.3</v>
      </c>
      <c r="E44" s="107">
        <f t="shared" si="8"/>
        <v>1.5999999999999943</v>
      </c>
      <c r="F44" s="108" t="str">
        <f t="shared" si="9"/>
        <v>0:23</v>
      </c>
      <c r="G44" s="109"/>
      <c r="H44" s="109">
        <f t="shared" si="22"/>
        <v>0.67013888888888873</v>
      </c>
      <c r="I44" s="110">
        <f t="shared" si="23"/>
        <v>0.67013888888888873</v>
      </c>
      <c r="J44" s="189"/>
      <c r="K44" s="110"/>
    </row>
    <row r="45" spans="1:11" s="113" customFormat="1" ht="13.8" x14ac:dyDescent="0.25">
      <c r="A45" s="72"/>
      <c r="B45" s="188" t="s">
        <v>73</v>
      </c>
      <c r="C45" s="186"/>
      <c r="D45" s="111">
        <v>172.1</v>
      </c>
      <c r="E45" s="107">
        <f t="shared" si="8"/>
        <v>0.20000000000001705</v>
      </c>
      <c r="F45" s="108" t="str">
        <f t="shared" si="9"/>
        <v>0:02</v>
      </c>
      <c r="G45" s="109"/>
      <c r="H45" s="109">
        <f t="shared" ref="H45" si="24">I44+F45</f>
        <v>0.67152777777777761</v>
      </c>
      <c r="I45" s="110">
        <f t="shared" ref="I45" si="25">(H45+G45)</f>
        <v>0.67152777777777761</v>
      </c>
      <c r="J45" s="189"/>
      <c r="K45" s="110"/>
    </row>
    <row r="46" spans="1:11" s="113" customFormat="1" ht="13.8" x14ac:dyDescent="0.25">
      <c r="A46" s="72"/>
      <c r="B46" s="188" t="s">
        <v>73</v>
      </c>
      <c r="C46" s="186"/>
      <c r="D46" s="111">
        <v>170.6</v>
      </c>
      <c r="E46" s="107">
        <f t="shared" si="8"/>
        <v>1.5</v>
      </c>
      <c r="F46" s="108" t="str">
        <f t="shared" si="9"/>
        <v>0:21</v>
      </c>
      <c r="G46" s="109"/>
      <c r="H46" s="109">
        <f t="shared" ref="H46" si="26">I45+F46</f>
        <v>0.68611111111111089</v>
      </c>
      <c r="I46" s="110">
        <f t="shared" ref="I46" si="27">(H46+G46)</f>
        <v>0.68611111111111089</v>
      </c>
      <c r="J46" s="189">
        <v>0.75138888888888899</v>
      </c>
      <c r="K46" s="110" t="s">
        <v>276</v>
      </c>
    </row>
    <row r="47" spans="1:11" s="113" customFormat="1" ht="13.8" x14ac:dyDescent="0.25">
      <c r="A47" s="72"/>
      <c r="B47" s="188" t="s">
        <v>273</v>
      </c>
      <c r="C47" s="186"/>
      <c r="D47" s="111">
        <v>169.5</v>
      </c>
      <c r="E47" s="107">
        <f t="shared" si="8"/>
        <v>1.0999999999999943</v>
      </c>
      <c r="F47" s="108" t="str">
        <f t="shared" si="9"/>
        <v>0:15</v>
      </c>
      <c r="G47" s="109"/>
      <c r="H47" s="109">
        <f t="shared" ref="H47" si="28">I46+F47</f>
        <v>0.69652777777777752</v>
      </c>
      <c r="I47" s="110">
        <f t="shared" ref="I47" si="29">(H47+G47)</f>
        <v>0.69652777777777752</v>
      </c>
      <c r="J47" s="244">
        <v>0.74305555555555547</v>
      </c>
      <c r="K47" s="245" t="s">
        <v>288</v>
      </c>
    </row>
    <row r="48" spans="1:11" s="113" customFormat="1" ht="14.4" thickBot="1" x14ac:dyDescent="0.3">
      <c r="A48" s="72" t="s">
        <v>274</v>
      </c>
      <c r="B48" s="188" t="s">
        <v>275</v>
      </c>
      <c r="C48" s="186"/>
      <c r="D48" s="111">
        <v>167.3</v>
      </c>
      <c r="E48" s="107">
        <f t="shared" si="8"/>
        <v>2.1999999999999886</v>
      </c>
      <c r="F48" s="108" t="str">
        <f t="shared" si="9"/>
        <v>0:31</v>
      </c>
      <c r="G48" s="109"/>
      <c r="H48" s="109">
        <f t="shared" ref="H48" si="30">I47+F48</f>
        <v>0.71805555555555534</v>
      </c>
      <c r="I48" s="110"/>
      <c r="J48" s="244">
        <v>0.72569444444444453</v>
      </c>
      <c r="K48" s="245" t="s">
        <v>287</v>
      </c>
    </row>
    <row r="49" spans="1:18" s="113" customFormat="1" ht="13.8" thickBot="1" x14ac:dyDescent="0.3">
      <c r="A49" s="93" t="s">
        <v>314</v>
      </c>
      <c r="B49" s="93"/>
      <c r="C49" s="93"/>
      <c r="D49" s="93"/>
      <c r="E49" s="94"/>
      <c r="F49" s="93"/>
      <c r="G49" s="95">
        <v>0.75138888888888899</v>
      </c>
      <c r="H49" s="95">
        <v>0.78819444444444453</v>
      </c>
      <c r="I49" s="96"/>
      <c r="J49" s="191"/>
      <c r="K49" s="192"/>
    </row>
    <row r="50" spans="1:18" ht="16.2" thickBot="1" x14ac:dyDescent="0.3">
      <c r="A50" s="88" t="s">
        <v>282</v>
      </c>
      <c r="B50" s="86"/>
      <c r="C50" s="190"/>
      <c r="D50" s="89"/>
      <c r="E50" s="102">
        <f>SUM(E52:E60)</f>
        <v>12.100000000000023</v>
      </c>
      <c r="F50" s="86"/>
      <c r="G50" s="89"/>
      <c r="H50" s="90"/>
      <c r="I50" s="91"/>
      <c r="J50" s="172"/>
      <c r="K50" s="173"/>
      <c r="P50" s="185"/>
      <c r="Q50" s="183"/>
    </row>
    <row r="51" spans="1:18" s="113" customFormat="1" ht="13.8" thickBot="1" x14ac:dyDescent="0.3">
      <c r="A51" s="103" t="s">
        <v>290</v>
      </c>
      <c r="B51" s="93"/>
      <c r="C51" s="93"/>
      <c r="D51" s="93"/>
      <c r="E51" s="94"/>
      <c r="F51" s="93"/>
      <c r="G51" s="95"/>
      <c r="H51" s="95"/>
      <c r="I51" s="96"/>
      <c r="J51" s="238"/>
      <c r="K51" s="192"/>
      <c r="P51" s="265" t="s">
        <v>315</v>
      </c>
      <c r="Q51" s="265" t="s">
        <v>316</v>
      </c>
    </row>
    <row r="52" spans="1:18" s="113" customFormat="1" ht="13.8" x14ac:dyDescent="0.25">
      <c r="A52" s="72" t="s">
        <v>274</v>
      </c>
      <c r="B52" s="188" t="s">
        <v>275</v>
      </c>
      <c r="C52" s="186"/>
      <c r="D52" s="111">
        <v>167.3</v>
      </c>
      <c r="E52" s="206"/>
      <c r="F52" s="74"/>
      <c r="G52" s="109"/>
      <c r="H52" s="109"/>
      <c r="I52" s="248">
        <v>0.48958333333333331</v>
      </c>
      <c r="J52" s="249">
        <v>0.47916666666666669</v>
      </c>
      <c r="K52" s="245" t="s">
        <v>286</v>
      </c>
      <c r="P52" s="236"/>
      <c r="Q52" s="236"/>
      <c r="R52" s="237"/>
    </row>
    <row r="53" spans="1:18" s="113" customFormat="1" ht="13.8" x14ac:dyDescent="0.25">
      <c r="A53" s="72"/>
      <c r="B53" s="188" t="s">
        <v>73</v>
      </c>
      <c r="C53" s="186"/>
      <c r="D53" s="111">
        <v>165.4</v>
      </c>
      <c r="E53" s="107">
        <f t="shared" ref="E53:E56" si="31">(D52-D53)</f>
        <v>1.9000000000000057</v>
      </c>
      <c r="F53" s="108" t="str">
        <f t="shared" ref="F53" si="32">TEXT(E53/$B$4,"h:mm")</f>
        <v>0:27</v>
      </c>
      <c r="G53" s="109"/>
      <c r="H53" s="109">
        <f t="shared" ref="H53" si="33">I52+F53</f>
        <v>0.5083333333333333</v>
      </c>
      <c r="I53" s="110">
        <f t="shared" ref="I53" si="34">(H53+G53)</f>
        <v>0.5083333333333333</v>
      </c>
      <c r="J53" s="244">
        <v>0.46180555555555558</v>
      </c>
      <c r="K53" s="245" t="s">
        <v>302</v>
      </c>
      <c r="P53" s="189">
        <v>0.74444444444444446</v>
      </c>
      <c r="Q53" s="189">
        <v>0.78749999999999998</v>
      </c>
      <c r="R53" s="110" t="s">
        <v>277</v>
      </c>
    </row>
    <row r="54" spans="1:18" s="113" customFormat="1" ht="26.4" x14ac:dyDescent="0.25">
      <c r="A54" s="72"/>
      <c r="B54" s="188" t="s">
        <v>294</v>
      </c>
      <c r="C54" s="186"/>
      <c r="D54" s="111">
        <v>163.9</v>
      </c>
      <c r="E54" s="107">
        <f t="shared" si="31"/>
        <v>1.5</v>
      </c>
      <c r="F54" s="108" t="str">
        <f t="shared" ref="F54" si="35">TEXT(E54/$B$4,"h:mm")</f>
        <v>0:21</v>
      </c>
      <c r="G54" s="109">
        <v>6.9444444444444434E-2</v>
      </c>
      <c r="H54" s="109">
        <f t="shared" ref="H54" si="36">I53+F54</f>
        <v>0.52291666666666659</v>
      </c>
      <c r="I54" s="110">
        <f t="shared" ref="I54" si="37">(H54+G54)</f>
        <v>0.59236111111111101</v>
      </c>
      <c r="J54" s="189">
        <v>0.45833333333333331</v>
      </c>
      <c r="K54" s="110" t="s">
        <v>274</v>
      </c>
      <c r="P54" s="189"/>
      <c r="Q54" s="189"/>
      <c r="R54" s="110"/>
    </row>
    <row r="55" spans="1:18" s="113" customFormat="1" ht="13.8" x14ac:dyDescent="0.25">
      <c r="A55" s="133"/>
      <c r="B55" s="188" t="s">
        <v>291</v>
      </c>
      <c r="C55" s="186"/>
      <c r="D55" s="111">
        <v>163.6</v>
      </c>
      <c r="E55" s="107">
        <f t="shared" si="31"/>
        <v>0.30000000000001137</v>
      </c>
      <c r="F55" s="108" t="str">
        <f t="shared" ref="F55:F56" si="38">TEXT(E55/$B$4,"h:mm")</f>
        <v>0:04</v>
      </c>
      <c r="G55" s="109"/>
      <c r="H55" s="109">
        <f t="shared" ref="H55:H56" si="39">I54+F55</f>
        <v>0.59513888888888877</v>
      </c>
      <c r="I55" s="110">
        <f t="shared" ref="I55:I56" si="40">(H55+G55)</f>
        <v>0.59513888888888877</v>
      </c>
      <c r="J55" s="189"/>
      <c r="K55" s="110"/>
      <c r="P55" s="189"/>
      <c r="Q55" s="189"/>
      <c r="R55" s="179"/>
    </row>
    <row r="56" spans="1:18" s="113" customFormat="1" ht="13.8" x14ac:dyDescent="0.25">
      <c r="A56" s="133"/>
      <c r="B56" s="188" t="s">
        <v>292</v>
      </c>
      <c r="C56" s="186"/>
      <c r="D56" s="111">
        <v>161.19999999999999</v>
      </c>
      <c r="E56" s="107">
        <f t="shared" si="31"/>
        <v>2.4000000000000057</v>
      </c>
      <c r="F56" s="108" t="str">
        <f t="shared" si="38"/>
        <v>0:34</v>
      </c>
      <c r="G56" s="109"/>
      <c r="H56" s="109">
        <f t="shared" si="39"/>
        <v>0.61874999999999991</v>
      </c>
      <c r="I56" s="110">
        <f t="shared" si="40"/>
        <v>0.61874999999999991</v>
      </c>
      <c r="J56" s="189">
        <v>0.45</v>
      </c>
      <c r="K56" s="110" t="s">
        <v>301</v>
      </c>
      <c r="P56" s="189">
        <v>0.72916666666666663</v>
      </c>
      <c r="Q56" s="189">
        <v>0.77083333333333337</v>
      </c>
      <c r="R56" s="110" t="s">
        <v>278</v>
      </c>
    </row>
    <row r="57" spans="1:18" s="113" customFormat="1" ht="13.8" x14ac:dyDescent="0.25">
      <c r="A57" s="133"/>
      <c r="B57" s="188" t="s">
        <v>293</v>
      </c>
      <c r="C57" s="186"/>
      <c r="D57" s="111">
        <v>159.6</v>
      </c>
      <c r="E57" s="107">
        <f t="shared" ref="E57:E58" si="41">(D56-D57)</f>
        <v>1.5999999999999943</v>
      </c>
      <c r="F57" s="108" t="str">
        <f t="shared" ref="F57:F58" si="42">TEXT(E57/$B$4,"h:mm")</f>
        <v>0:23</v>
      </c>
      <c r="G57" s="109"/>
      <c r="H57" s="109">
        <f t="shared" ref="H57:H58" si="43">I56+F57</f>
        <v>0.63472222222222219</v>
      </c>
      <c r="I57" s="110">
        <f t="shared" ref="I57:I58" si="44">(H57+G57)</f>
        <v>0.63472222222222219</v>
      </c>
      <c r="J57" s="189">
        <v>0.42499999999999999</v>
      </c>
      <c r="K57" s="110" t="s">
        <v>266</v>
      </c>
      <c r="P57" s="189"/>
      <c r="Q57" s="189"/>
      <c r="R57" s="179"/>
    </row>
    <row r="58" spans="1:18" s="113" customFormat="1" ht="13.8" x14ac:dyDescent="0.25">
      <c r="A58" s="72"/>
      <c r="B58" s="188" t="s">
        <v>73</v>
      </c>
      <c r="C58" s="186"/>
      <c r="D58" s="111">
        <v>159.6</v>
      </c>
      <c r="E58" s="107">
        <f t="shared" si="41"/>
        <v>0</v>
      </c>
      <c r="F58" s="108" t="str">
        <f t="shared" si="42"/>
        <v>0:00</v>
      </c>
      <c r="G58" s="109"/>
      <c r="H58" s="109">
        <f t="shared" si="43"/>
        <v>0.63472222222222219</v>
      </c>
      <c r="I58" s="110">
        <f t="shared" si="44"/>
        <v>0.63472222222222219</v>
      </c>
      <c r="J58" s="189">
        <v>0.41250000000000003</v>
      </c>
      <c r="K58" s="179" t="s">
        <v>281</v>
      </c>
      <c r="P58" s="189">
        <v>0.72569444444444453</v>
      </c>
      <c r="Q58" s="189">
        <v>0.76736111111111116</v>
      </c>
      <c r="R58" s="110" t="s">
        <v>266</v>
      </c>
    </row>
    <row r="59" spans="1:18" s="113" customFormat="1" ht="13.8" x14ac:dyDescent="0.25">
      <c r="A59" s="72"/>
      <c r="B59" s="188" t="s">
        <v>73</v>
      </c>
      <c r="C59" s="186"/>
      <c r="D59" s="111">
        <v>155.5</v>
      </c>
      <c r="E59" s="107">
        <f t="shared" ref="E59:E60" si="45">(D58-D59)</f>
        <v>4.0999999999999943</v>
      </c>
      <c r="F59" s="108" t="str">
        <f t="shared" ref="F59:F60" si="46">TEXT(E59/$B$4,"h:mm")</f>
        <v>0:59</v>
      </c>
      <c r="G59" s="109"/>
      <c r="H59" s="109">
        <f t="shared" ref="H59:H60" si="47">I58+F59</f>
        <v>0.67569444444444438</v>
      </c>
      <c r="I59" s="110">
        <f t="shared" ref="I59" si="48">(H59+G59)</f>
        <v>0.67569444444444438</v>
      </c>
      <c r="J59" s="189">
        <v>0.40416666666666662</v>
      </c>
      <c r="K59" s="179" t="s">
        <v>280</v>
      </c>
      <c r="P59" s="189"/>
      <c r="Q59" s="189"/>
      <c r="R59" s="110"/>
    </row>
    <row r="60" spans="1:18" s="113" customFormat="1" ht="13.8" x14ac:dyDescent="0.25">
      <c r="A60" s="72"/>
      <c r="B60" s="188" t="s">
        <v>284</v>
      </c>
      <c r="C60" s="186"/>
      <c r="D60" s="111">
        <v>155.19999999999999</v>
      </c>
      <c r="E60" s="107">
        <f t="shared" si="45"/>
        <v>0.30000000000001137</v>
      </c>
      <c r="F60" s="108" t="str">
        <f t="shared" si="46"/>
        <v>0:04</v>
      </c>
      <c r="G60" s="109"/>
      <c r="H60" s="109">
        <f t="shared" si="47"/>
        <v>0.67847222222222214</v>
      </c>
      <c r="I60" s="110"/>
      <c r="J60" s="189">
        <v>0.40347222222222223</v>
      </c>
      <c r="K60" s="179" t="s">
        <v>285</v>
      </c>
      <c r="P60" s="189">
        <v>0.70833333333333337</v>
      </c>
      <c r="Q60" s="189">
        <v>0.73888888888888893</v>
      </c>
      <c r="R60" s="110" t="s">
        <v>299</v>
      </c>
    </row>
    <row r="61" spans="1:18" s="113" customFormat="1" ht="13.8" x14ac:dyDescent="0.25">
      <c r="A61" s="72" t="s">
        <v>297</v>
      </c>
      <c r="B61" s="188"/>
      <c r="C61" s="186"/>
      <c r="D61" s="111"/>
      <c r="E61" s="107"/>
      <c r="F61" s="108"/>
      <c r="G61" s="109"/>
      <c r="H61" s="109"/>
      <c r="I61" s="110"/>
      <c r="J61" s="244">
        <v>0.39583333333333331</v>
      </c>
      <c r="K61" s="245" t="s">
        <v>285</v>
      </c>
      <c r="P61" s="244">
        <v>0.70138888888888884</v>
      </c>
      <c r="Q61" s="244">
        <v>0.73263888888888884</v>
      </c>
      <c r="R61" s="245" t="s">
        <v>298</v>
      </c>
    </row>
    <row r="62" spans="1:18" s="113" customFormat="1" ht="14.4" thickBot="1" x14ac:dyDescent="0.3">
      <c r="A62" s="72"/>
      <c r="B62" s="188"/>
      <c r="C62" s="186"/>
      <c r="D62" s="111"/>
      <c r="E62" s="107"/>
      <c r="F62" s="108"/>
      <c r="G62" s="109"/>
      <c r="H62" s="109"/>
      <c r="I62" s="110"/>
      <c r="J62" s="246">
        <v>0.3888888888888889</v>
      </c>
      <c r="K62" s="247" t="s">
        <v>289</v>
      </c>
      <c r="P62" s="246">
        <v>0.68055555555555547</v>
      </c>
      <c r="Q62" s="246">
        <v>0.71180555555555547</v>
      </c>
      <c r="R62" s="247" t="s">
        <v>300</v>
      </c>
    </row>
    <row r="63" spans="1:18" s="113" customFormat="1" ht="14.4" thickBot="1" x14ac:dyDescent="0.3">
      <c r="A63" s="191"/>
      <c r="B63" s="239"/>
      <c r="C63" s="240"/>
      <c r="D63" s="241"/>
      <c r="E63" s="242"/>
      <c r="F63" s="243"/>
      <c r="G63" s="95"/>
      <c r="H63" s="95"/>
      <c r="I63" s="96"/>
      <c r="J63" s="112"/>
      <c r="K63" s="112"/>
    </row>
    <row r="64" spans="1:18" ht="13.8" thickBot="1" x14ac:dyDescent="0.3">
      <c r="A64" s="117"/>
      <c r="B64" s="85" t="s">
        <v>56</v>
      </c>
      <c r="C64" s="85"/>
      <c r="D64" s="85" t="s">
        <v>57</v>
      </c>
      <c r="E64" s="86"/>
      <c r="F64" s="85"/>
      <c r="G64" s="85" t="s">
        <v>58</v>
      </c>
      <c r="H64" s="85" t="s">
        <v>59</v>
      </c>
      <c r="I64" s="87"/>
    </row>
    <row r="65" spans="1:9" x14ac:dyDescent="0.25">
      <c r="A65" s="105" t="s">
        <v>14</v>
      </c>
      <c r="B65" s="114" t="s">
        <v>254</v>
      </c>
      <c r="C65" s="114"/>
      <c r="D65" s="118" t="s">
        <v>60</v>
      </c>
      <c r="E65" s="119"/>
      <c r="F65" s="115"/>
      <c r="G65" s="116">
        <v>0.4375</v>
      </c>
      <c r="H65" s="116">
        <v>0.72916666666666663</v>
      </c>
      <c r="I65" s="106"/>
    </row>
    <row r="66" spans="1:9" ht="13.8" thickBot="1" x14ac:dyDescent="0.3">
      <c r="A66" s="79"/>
      <c r="B66" s="81"/>
      <c r="C66" s="81"/>
      <c r="D66" s="81"/>
      <c r="E66" s="81"/>
      <c r="F66" s="81"/>
      <c r="G66" s="81"/>
      <c r="H66" s="81"/>
      <c r="I66" s="83"/>
    </row>
    <row r="67" spans="1:9" ht="13.8" thickBot="1" x14ac:dyDescent="0.3">
      <c r="A67" s="84" t="s">
        <v>55</v>
      </c>
      <c r="B67" s="85" t="s">
        <v>74</v>
      </c>
      <c r="C67" s="85"/>
      <c r="D67" s="85"/>
      <c r="E67" s="86"/>
      <c r="F67" s="85" t="s">
        <v>67</v>
      </c>
      <c r="G67" s="85" t="s">
        <v>58</v>
      </c>
      <c r="H67" s="85" t="s">
        <v>59</v>
      </c>
      <c r="I67" s="87"/>
    </row>
    <row r="68" spans="1:9" x14ac:dyDescent="0.25">
      <c r="A68" s="120" t="s">
        <v>75</v>
      </c>
      <c r="B68" s="121" t="s">
        <v>60</v>
      </c>
      <c r="C68" s="121"/>
      <c r="D68" s="122" t="s">
        <v>254</v>
      </c>
      <c r="E68" s="122"/>
      <c r="F68" s="123"/>
      <c r="G68" s="124">
        <f>G7</f>
        <v>0.39583333333333331</v>
      </c>
      <c r="H68" s="124">
        <f>H7</f>
        <v>0.66666666666666663</v>
      </c>
      <c r="I68" s="125"/>
    </row>
    <row r="69" spans="1:9" x14ac:dyDescent="0.25">
      <c r="A69" s="120" t="s">
        <v>76</v>
      </c>
      <c r="B69" s="121" t="s">
        <v>279</v>
      </c>
      <c r="C69" s="121"/>
      <c r="D69" s="122" t="s">
        <v>283</v>
      </c>
      <c r="E69" s="122"/>
      <c r="F69" s="123">
        <f>E10</f>
        <v>12.900000000000006</v>
      </c>
      <c r="G69" s="124">
        <f>I12</f>
        <v>0.55208333333333337</v>
      </c>
      <c r="H69" s="124">
        <f>H26</f>
        <v>0.67638888888888882</v>
      </c>
      <c r="I69" s="125"/>
    </row>
    <row r="70" spans="1:9" x14ac:dyDescent="0.25">
      <c r="A70" s="120" t="s">
        <v>77</v>
      </c>
      <c r="B70" s="122" t="s">
        <v>283</v>
      </c>
      <c r="C70" s="122"/>
      <c r="D70" s="122" t="s">
        <v>274</v>
      </c>
      <c r="E70" s="122"/>
      <c r="F70" s="123">
        <f>E27</f>
        <v>21.199999999999989</v>
      </c>
      <c r="G70" s="124">
        <f>I28</f>
        <v>0.42708333333333331</v>
      </c>
      <c r="H70" s="124">
        <f>H48</f>
        <v>0.71805555555555534</v>
      </c>
      <c r="I70" s="125"/>
    </row>
    <row r="71" spans="1:9" x14ac:dyDescent="0.25">
      <c r="A71" s="120" t="s">
        <v>78</v>
      </c>
      <c r="B71" s="122" t="s">
        <v>274</v>
      </c>
      <c r="C71" s="122"/>
      <c r="D71" s="122" t="s">
        <v>284</v>
      </c>
      <c r="E71" s="122"/>
      <c r="F71" s="123">
        <f>E50</f>
        <v>12.100000000000023</v>
      </c>
      <c r="G71" s="124">
        <f>I52</f>
        <v>0.48958333333333331</v>
      </c>
      <c r="H71" s="124">
        <f>H60</f>
        <v>0.67847222222222214</v>
      </c>
      <c r="I71" s="125"/>
    </row>
    <row r="72" spans="1:9" x14ac:dyDescent="0.25">
      <c r="A72" s="120" t="s">
        <v>79</v>
      </c>
      <c r="B72" s="122" t="s">
        <v>222</v>
      </c>
      <c r="C72" s="122"/>
      <c r="D72" s="122"/>
      <c r="E72" s="122"/>
      <c r="F72" s="123"/>
      <c r="G72" s="124"/>
      <c r="H72" s="124"/>
      <c r="I72" s="125"/>
    </row>
    <row r="73" spans="1:9" x14ac:dyDescent="0.25">
      <c r="A73" s="120"/>
      <c r="B73" s="122"/>
      <c r="C73" s="122"/>
      <c r="D73" s="122"/>
      <c r="E73" s="122"/>
      <c r="F73" s="123"/>
      <c r="G73" s="124"/>
      <c r="H73" s="124"/>
      <c r="I73" s="125"/>
    </row>
    <row r="74" spans="1:9" x14ac:dyDescent="0.25">
      <c r="A74" s="120"/>
      <c r="B74" s="122"/>
      <c r="C74" s="122"/>
      <c r="D74" s="126" t="s">
        <v>40</v>
      </c>
      <c r="E74" s="122"/>
      <c r="F74" s="127">
        <f>SUM(F69:F72)</f>
        <v>46.200000000000017</v>
      </c>
      <c r="G74" s="122" t="s">
        <v>67</v>
      </c>
      <c r="H74" s="122"/>
      <c r="I74" s="125"/>
    </row>
    <row r="75" spans="1:9" x14ac:dyDescent="0.25">
      <c r="A75" s="120"/>
      <c r="B75" s="122"/>
      <c r="C75" s="122"/>
      <c r="D75" s="126" t="s">
        <v>80</v>
      </c>
      <c r="E75" s="122"/>
      <c r="F75" s="127">
        <f>F74/4</f>
        <v>11.550000000000004</v>
      </c>
      <c r="G75" s="122" t="s">
        <v>67</v>
      </c>
      <c r="H75" s="122"/>
      <c r="I75" s="125"/>
    </row>
    <row r="76" spans="1:9" x14ac:dyDescent="0.25">
      <c r="A76" s="120"/>
      <c r="B76" s="122"/>
      <c r="C76" s="122"/>
      <c r="D76" s="122" t="s">
        <v>81</v>
      </c>
      <c r="E76" s="122"/>
      <c r="F76" s="122">
        <v>3</v>
      </c>
      <c r="G76" s="122"/>
      <c r="H76" s="122"/>
      <c r="I76" s="125"/>
    </row>
    <row r="77" spans="1:9" ht="13.8" thickBot="1" x14ac:dyDescent="0.3">
      <c r="A77" s="128"/>
      <c r="B77" s="129"/>
      <c r="C77" s="129"/>
      <c r="D77" s="129" t="s">
        <v>82</v>
      </c>
      <c r="E77" s="129"/>
      <c r="F77" s="130">
        <f>F74/F76</f>
        <v>15.400000000000006</v>
      </c>
      <c r="G77" s="129"/>
      <c r="H77" s="129"/>
      <c r="I77" s="131"/>
    </row>
    <row r="78" spans="1:9" x14ac:dyDescent="0.25">
      <c r="A78" s="132"/>
      <c r="B78" s="132"/>
      <c r="C78" s="132"/>
      <c r="D78" s="132"/>
      <c r="E78" s="132"/>
      <c r="F78" s="132"/>
      <c r="G78" s="132"/>
      <c r="H78" s="132"/>
      <c r="I78" s="132"/>
    </row>
  </sheetData>
  <mergeCells count="5">
    <mergeCell ref="A8:A9"/>
    <mergeCell ref="B8:B9"/>
    <mergeCell ref="F8:G8"/>
    <mergeCell ref="H8:I8"/>
    <mergeCell ref="J8:K8"/>
  </mergeCells>
  <pageMargins left="0.78740157480314965" right="0.78740157480314965" top="0.98425196850393704" bottom="0.98425196850393704" header="0.51181102362204722" footer="0.51181102362204722"/>
  <pageSetup paperSize="8" scale="70"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pageSetUpPr fitToPage="1"/>
  </sheetPr>
  <dimension ref="A1:S81"/>
  <sheetViews>
    <sheetView tabSelected="1" workbookViewId="0">
      <pane ySplit="5" topLeftCell="A6" activePane="bottomLeft" state="frozen"/>
      <selection pane="bottomLeft" activeCell="B20" sqref="B20"/>
    </sheetView>
  </sheetViews>
  <sheetFormatPr defaultRowHeight="13.2" x14ac:dyDescent="0.25"/>
  <cols>
    <col min="1" max="1" width="17.6640625" style="78" customWidth="1"/>
    <col min="2" max="2" width="32" style="78" customWidth="1"/>
    <col min="3" max="3" width="9.44140625" style="78" customWidth="1"/>
    <col min="4" max="4" width="10.109375" style="78" customWidth="1"/>
    <col min="5" max="5" width="8.5546875" style="78" customWidth="1"/>
    <col min="6" max="6" width="7.44140625" style="78" customWidth="1"/>
    <col min="7" max="7" width="7.5546875" style="78" customWidth="1"/>
    <col min="8" max="8" width="8.44140625" style="78" customWidth="1"/>
    <col min="9" max="9" width="9.109375" style="78" customWidth="1"/>
    <col min="10" max="10" width="11.5546875" style="78" customWidth="1"/>
    <col min="11" max="11" width="40.33203125" style="78" customWidth="1"/>
    <col min="12" max="14" width="9.109375" style="78"/>
    <col min="15" max="15" width="11.88671875" style="78" customWidth="1"/>
    <col min="16" max="16" width="10" style="78" customWidth="1"/>
    <col min="17" max="17" width="9.6640625" style="78" customWidth="1"/>
    <col min="18" max="18" width="23.33203125" style="78" customWidth="1"/>
    <col min="19" max="258" width="9.109375" style="78"/>
    <col min="259" max="259" width="15.44140625" style="78" customWidth="1"/>
    <col min="260" max="260" width="22.5546875" style="78" customWidth="1"/>
    <col min="261" max="261" width="10.109375" style="78" customWidth="1"/>
    <col min="262" max="262" width="7.88671875" style="78" customWidth="1"/>
    <col min="263" max="263" width="7.44140625" style="78" customWidth="1"/>
    <col min="264" max="264" width="7.5546875" style="78" customWidth="1"/>
    <col min="265" max="265" width="8.44140625" style="78" customWidth="1"/>
    <col min="266" max="266" width="9.109375" style="78" customWidth="1"/>
    <col min="267" max="267" width="19.109375" style="78" customWidth="1"/>
    <col min="268" max="514" width="9.109375" style="78"/>
    <col min="515" max="515" width="15.44140625" style="78" customWidth="1"/>
    <col min="516" max="516" width="22.5546875" style="78" customWidth="1"/>
    <col min="517" max="517" width="10.109375" style="78" customWidth="1"/>
    <col min="518" max="518" width="7.88671875" style="78" customWidth="1"/>
    <col min="519" max="519" width="7.44140625" style="78" customWidth="1"/>
    <col min="520" max="520" width="7.5546875" style="78" customWidth="1"/>
    <col min="521" max="521" width="8.44140625" style="78" customWidth="1"/>
    <col min="522" max="522" width="9.109375" style="78" customWidth="1"/>
    <col min="523" max="523" width="19.109375" style="78" customWidth="1"/>
    <col min="524" max="770" width="9.109375" style="78"/>
    <col min="771" max="771" width="15.44140625" style="78" customWidth="1"/>
    <col min="772" max="772" width="22.5546875" style="78" customWidth="1"/>
    <col min="773" max="773" width="10.109375" style="78" customWidth="1"/>
    <col min="774" max="774" width="7.88671875" style="78" customWidth="1"/>
    <col min="775" max="775" width="7.44140625" style="78" customWidth="1"/>
    <col min="776" max="776" width="7.5546875" style="78" customWidth="1"/>
    <col min="777" max="777" width="8.44140625" style="78" customWidth="1"/>
    <col min="778" max="778" width="9.109375" style="78" customWidth="1"/>
    <col min="779" max="779" width="19.109375" style="78" customWidth="1"/>
    <col min="780" max="1026" width="9.109375" style="78"/>
    <col min="1027" max="1027" width="15.44140625" style="78" customWidth="1"/>
    <col min="1028" max="1028" width="22.5546875" style="78" customWidth="1"/>
    <col min="1029" max="1029" width="10.109375" style="78" customWidth="1"/>
    <col min="1030" max="1030" width="7.88671875" style="78" customWidth="1"/>
    <col min="1031" max="1031" width="7.44140625" style="78" customWidth="1"/>
    <col min="1032" max="1032" width="7.5546875" style="78" customWidth="1"/>
    <col min="1033" max="1033" width="8.44140625" style="78" customWidth="1"/>
    <col min="1034" max="1034" width="9.109375" style="78" customWidth="1"/>
    <col min="1035" max="1035" width="19.109375" style="78" customWidth="1"/>
    <col min="1036" max="1282" width="9.109375" style="78"/>
    <col min="1283" max="1283" width="15.44140625" style="78" customWidth="1"/>
    <col min="1284" max="1284" width="22.5546875" style="78" customWidth="1"/>
    <col min="1285" max="1285" width="10.109375" style="78" customWidth="1"/>
    <col min="1286" max="1286" width="7.88671875" style="78" customWidth="1"/>
    <col min="1287" max="1287" width="7.44140625" style="78" customWidth="1"/>
    <col min="1288" max="1288" width="7.5546875" style="78" customWidth="1"/>
    <col min="1289" max="1289" width="8.44140625" style="78" customWidth="1"/>
    <col min="1290" max="1290" width="9.109375" style="78" customWidth="1"/>
    <col min="1291" max="1291" width="19.109375" style="78" customWidth="1"/>
    <col min="1292" max="1538" width="9.109375" style="78"/>
    <col min="1539" max="1539" width="15.44140625" style="78" customWidth="1"/>
    <col min="1540" max="1540" width="22.5546875" style="78" customWidth="1"/>
    <col min="1541" max="1541" width="10.109375" style="78" customWidth="1"/>
    <col min="1542" max="1542" width="7.88671875" style="78" customWidth="1"/>
    <col min="1543" max="1543" width="7.44140625" style="78" customWidth="1"/>
    <col min="1544" max="1544" width="7.5546875" style="78" customWidth="1"/>
    <col min="1545" max="1545" width="8.44140625" style="78" customWidth="1"/>
    <col min="1546" max="1546" width="9.109375" style="78" customWidth="1"/>
    <col min="1547" max="1547" width="19.109375" style="78" customWidth="1"/>
    <col min="1548" max="1794" width="9.109375" style="78"/>
    <col min="1795" max="1795" width="15.44140625" style="78" customWidth="1"/>
    <col min="1796" max="1796" width="22.5546875" style="78" customWidth="1"/>
    <col min="1797" max="1797" width="10.109375" style="78" customWidth="1"/>
    <col min="1798" max="1798" width="7.88671875" style="78" customWidth="1"/>
    <col min="1799" max="1799" width="7.44140625" style="78" customWidth="1"/>
    <col min="1800" max="1800" width="7.5546875" style="78" customWidth="1"/>
    <col min="1801" max="1801" width="8.44140625" style="78" customWidth="1"/>
    <col min="1802" max="1802" width="9.109375" style="78" customWidth="1"/>
    <col min="1803" max="1803" width="19.109375" style="78" customWidth="1"/>
    <col min="1804" max="2050" width="9.109375" style="78"/>
    <col min="2051" max="2051" width="15.44140625" style="78" customWidth="1"/>
    <col min="2052" max="2052" width="22.5546875" style="78" customWidth="1"/>
    <col min="2053" max="2053" width="10.109375" style="78" customWidth="1"/>
    <col min="2054" max="2054" width="7.88671875" style="78" customWidth="1"/>
    <col min="2055" max="2055" width="7.44140625" style="78" customWidth="1"/>
    <col min="2056" max="2056" width="7.5546875" style="78" customWidth="1"/>
    <col min="2057" max="2057" width="8.44140625" style="78" customWidth="1"/>
    <col min="2058" max="2058" width="9.109375" style="78" customWidth="1"/>
    <col min="2059" max="2059" width="19.109375" style="78" customWidth="1"/>
    <col min="2060" max="2306" width="9.109375" style="78"/>
    <col min="2307" max="2307" width="15.44140625" style="78" customWidth="1"/>
    <col min="2308" max="2308" width="22.5546875" style="78" customWidth="1"/>
    <col min="2309" max="2309" width="10.109375" style="78" customWidth="1"/>
    <col min="2310" max="2310" width="7.88671875" style="78" customWidth="1"/>
    <col min="2311" max="2311" width="7.44140625" style="78" customWidth="1"/>
    <col min="2312" max="2312" width="7.5546875" style="78" customWidth="1"/>
    <col min="2313" max="2313" width="8.44140625" style="78" customWidth="1"/>
    <col min="2314" max="2314" width="9.109375" style="78" customWidth="1"/>
    <col min="2315" max="2315" width="19.109375" style="78" customWidth="1"/>
    <col min="2316" max="2562" width="9.109375" style="78"/>
    <col min="2563" max="2563" width="15.44140625" style="78" customWidth="1"/>
    <col min="2564" max="2564" width="22.5546875" style="78" customWidth="1"/>
    <col min="2565" max="2565" width="10.109375" style="78" customWidth="1"/>
    <col min="2566" max="2566" width="7.88671875" style="78" customWidth="1"/>
    <col min="2567" max="2567" width="7.44140625" style="78" customWidth="1"/>
    <col min="2568" max="2568" width="7.5546875" style="78" customWidth="1"/>
    <col min="2569" max="2569" width="8.44140625" style="78" customWidth="1"/>
    <col min="2570" max="2570" width="9.109375" style="78" customWidth="1"/>
    <col min="2571" max="2571" width="19.109375" style="78" customWidth="1"/>
    <col min="2572" max="2818" width="9.109375" style="78"/>
    <col min="2819" max="2819" width="15.44140625" style="78" customWidth="1"/>
    <col min="2820" max="2820" width="22.5546875" style="78" customWidth="1"/>
    <col min="2821" max="2821" width="10.109375" style="78" customWidth="1"/>
    <col min="2822" max="2822" width="7.88671875" style="78" customWidth="1"/>
    <col min="2823" max="2823" width="7.44140625" style="78" customWidth="1"/>
    <col min="2824" max="2824" width="7.5546875" style="78" customWidth="1"/>
    <col min="2825" max="2825" width="8.44140625" style="78" customWidth="1"/>
    <col min="2826" max="2826" width="9.109375" style="78" customWidth="1"/>
    <col min="2827" max="2827" width="19.109375" style="78" customWidth="1"/>
    <col min="2828" max="3074" width="9.109375" style="78"/>
    <col min="3075" max="3075" width="15.44140625" style="78" customWidth="1"/>
    <col min="3076" max="3076" width="22.5546875" style="78" customWidth="1"/>
    <col min="3077" max="3077" width="10.109375" style="78" customWidth="1"/>
    <col min="3078" max="3078" width="7.88671875" style="78" customWidth="1"/>
    <col min="3079" max="3079" width="7.44140625" style="78" customWidth="1"/>
    <col min="3080" max="3080" width="7.5546875" style="78" customWidth="1"/>
    <col min="3081" max="3081" width="8.44140625" style="78" customWidth="1"/>
    <col min="3082" max="3082" width="9.109375" style="78" customWidth="1"/>
    <col min="3083" max="3083" width="19.109375" style="78" customWidth="1"/>
    <col min="3084" max="3330" width="9.109375" style="78"/>
    <col min="3331" max="3331" width="15.44140625" style="78" customWidth="1"/>
    <col min="3332" max="3332" width="22.5546875" style="78" customWidth="1"/>
    <col min="3333" max="3333" width="10.109375" style="78" customWidth="1"/>
    <col min="3334" max="3334" width="7.88671875" style="78" customWidth="1"/>
    <col min="3335" max="3335" width="7.44140625" style="78" customWidth="1"/>
    <col min="3336" max="3336" width="7.5546875" style="78" customWidth="1"/>
    <col min="3337" max="3337" width="8.44140625" style="78" customWidth="1"/>
    <col min="3338" max="3338" width="9.109375" style="78" customWidth="1"/>
    <col min="3339" max="3339" width="19.109375" style="78" customWidth="1"/>
    <col min="3340" max="3586" width="9.109375" style="78"/>
    <col min="3587" max="3587" width="15.44140625" style="78" customWidth="1"/>
    <col min="3588" max="3588" width="22.5546875" style="78" customWidth="1"/>
    <col min="3589" max="3589" width="10.109375" style="78" customWidth="1"/>
    <col min="3590" max="3590" width="7.88671875" style="78" customWidth="1"/>
    <col min="3591" max="3591" width="7.44140625" style="78" customWidth="1"/>
    <col min="3592" max="3592" width="7.5546875" style="78" customWidth="1"/>
    <col min="3593" max="3593" width="8.44140625" style="78" customWidth="1"/>
    <col min="3594" max="3594" width="9.109375" style="78" customWidth="1"/>
    <col min="3595" max="3595" width="19.109375" style="78" customWidth="1"/>
    <col min="3596" max="3842" width="9.109375" style="78"/>
    <col min="3843" max="3843" width="15.44140625" style="78" customWidth="1"/>
    <col min="3844" max="3844" width="22.5546875" style="78" customWidth="1"/>
    <col min="3845" max="3845" width="10.109375" style="78" customWidth="1"/>
    <col min="3846" max="3846" width="7.88671875" style="78" customWidth="1"/>
    <col min="3847" max="3847" width="7.44140625" style="78" customWidth="1"/>
    <col min="3848" max="3848" width="7.5546875" style="78" customWidth="1"/>
    <col min="3849" max="3849" width="8.44140625" style="78" customWidth="1"/>
    <col min="3850" max="3850" width="9.109375" style="78" customWidth="1"/>
    <col min="3851" max="3851" width="19.109375" style="78" customWidth="1"/>
    <col min="3852" max="4098" width="9.109375" style="78"/>
    <col min="4099" max="4099" width="15.44140625" style="78" customWidth="1"/>
    <col min="4100" max="4100" width="22.5546875" style="78" customWidth="1"/>
    <col min="4101" max="4101" width="10.109375" style="78" customWidth="1"/>
    <col min="4102" max="4102" width="7.88671875" style="78" customWidth="1"/>
    <col min="4103" max="4103" width="7.44140625" style="78" customWidth="1"/>
    <col min="4104" max="4104" width="7.5546875" style="78" customWidth="1"/>
    <col min="4105" max="4105" width="8.44140625" style="78" customWidth="1"/>
    <col min="4106" max="4106" width="9.109375" style="78" customWidth="1"/>
    <col min="4107" max="4107" width="19.109375" style="78" customWidth="1"/>
    <col min="4108" max="4354" width="9.109375" style="78"/>
    <col min="4355" max="4355" width="15.44140625" style="78" customWidth="1"/>
    <col min="4356" max="4356" width="22.5546875" style="78" customWidth="1"/>
    <col min="4357" max="4357" width="10.109375" style="78" customWidth="1"/>
    <col min="4358" max="4358" width="7.88671875" style="78" customWidth="1"/>
    <col min="4359" max="4359" width="7.44140625" style="78" customWidth="1"/>
    <col min="4360" max="4360" width="7.5546875" style="78" customWidth="1"/>
    <col min="4361" max="4361" width="8.44140625" style="78" customWidth="1"/>
    <col min="4362" max="4362" width="9.109375" style="78" customWidth="1"/>
    <col min="4363" max="4363" width="19.109375" style="78" customWidth="1"/>
    <col min="4364" max="4610" width="9.109375" style="78"/>
    <col min="4611" max="4611" width="15.44140625" style="78" customWidth="1"/>
    <col min="4612" max="4612" width="22.5546875" style="78" customWidth="1"/>
    <col min="4613" max="4613" width="10.109375" style="78" customWidth="1"/>
    <col min="4614" max="4614" width="7.88671875" style="78" customWidth="1"/>
    <col min="4615" max="4615" width="7.44140625" style="78" customWidth="1"/>
    <col min="4616" max="4616" width="7.5546875" style="78" customWidth="1"/>
    <col min="4617" max="4617" width="8.44140625" style="78" customWidth="1"/>
    <col min="4618" max="4618" width="9.109375" style="78" customWidth="1"/>
    <col min="4619" max="4619" width="19.109375" style="78" customWidth="1"/>
    <col min="4620" max="4866" width="9.109375" style="78"/>
    <col min="4867" max="4867" width="15.44140625" style="78" customWidth="1"/>
    <col min="4868" max="4868" width="22.5546875" style="78" customWidth="1"/>
    <col min="4869" max="4869" width="10.109375" style="78" customWidth="1"/>
    <col min="4870" max="4870" width="7.88671875" style="78" customWidth="1"/>
    <col min="4871" max="4871" width="7.44140625" style="78" customWidth="1"/>
    <col min="4872" max="4872" width="7.5546875" style="78" customWidth="1"/>
    <col min="4873" max="4873" width="8.44140625" style="78" customWidth="1"/>
    <col min="4874" max="4874" width="9.109375" style="78" customWidth="1"/>
    <col min="4875" max="4875" width="19.109375" style="78" customWidth="1"/>
    <col min="4876" max="5122" width="9.109375" style="78"/>
    <col min="5123" max="5123" width="15.44140625" style="78" customWidth="1"/>
    <col min="5124" max="5124" width="22.5546875" style="78" customWidth="1"/>
    <col min="5125" max="5125" width="10.109375" style="78" customWidth="1"/>
    <col min="5126" max="5126" width="7.88671875" style="78" customWidth="1"/>
    <col min="5127" max="5127" width="7.44140625" style="78" customWidth="1"/>
    <col min="5128" max="5128" width="7.5546875" style="78" customWidth="1"/>
    <col min="5129" max="5129" width="8.44140625" style="78" customWidth="1"/>
    <col min="5130" max="5130" width="9.109375" style="78" customWidth="1"/>
    <col min="5131" max="5131" width="19.109375" style="78" customWidth="1"/>
    <col min="5132" max="5378" width="9.109375" style="78"/>
    <col min="5379" max="5379" width="15.44140625" style="78" customWidth="1"/>
    <col min="5380" max="5380" width="22.5546875" style="78" customWidth="1"/>
    <col min="5381" max="5381" width="10.109375" style="78" customWidth="1"/>
    <col min="5382" max="5382" width="7.88671875" style="78" customWidth="1"/>
    <col min="5383" max="5383" width="7.44140625" style="78" customWidth="1"/>
    <col min="5384" max="5384" width="7.5546875" style="78" customWidth="1"/>
    <col min="5385" max="5385" width="8.44140625" style="78" customWidth="1"/>
    <col min="5386" max="5386" width="9.109375" style="78" customWidth="1"/>
    <col min="5387" max="5387" width="19.109375" style="78" customWidth="1"/>
    <col min="5388" max="5634" width="9.109375" style="78"/>
    <col min="5635" max="5635" width="15.44140625" style="78" customWidth="1"/>
    <col min="5636" max="5636" width="22.5546875" style="78" customWidth="1"/>
    <col min="5637" max="5637" width="10.109375" style="78" customWidth="1"/>
    <col min="5638" max="5638" width="7.88671875" style="78" customWidth="1"/>
    <col min="5639" max="5639" width="7.44140625" style="78" customWidth="1"/>
    <col min="5640" max="5640" width="7.5546875" style="78" customWidth="1"/>
    <col min="5641" max="5641" width="8.44140625" style="78" customWidth="1"/>
    <col min="5642" max="5642" width="9.109375" style="78" customWidth="1"/>
    <col min="5643" max="5643" width="19.109375" style="78" customWidth="1"/>
    <col min="5644" max="5890" width="9.109375" style="78"/>
    <col min="5891" max="5891" width="15.44140625" style="78" customWidth="1"/>
    <col min="5892" max="5892" width="22.5546875" style="78" customWidth="1"/>
    <col min="5893" max="5893" width="10.109375" style="78" customWidth="1"/>
    <col min="5894" max="5894" width="7.88671875" style="78" customWidth="1"/>
    <col min="5895" max="5895" width="7.44140625" style="78" customWidth="1"/>
    <col min="5896" max="5896" width="7.5546875" style="78" customWidth="1"/>
    <col min="5897" max="5897" width="8.44140625" style="78" customWidth="1"/>
    <col min="5898" max="5898" width="9.109375" style="78" customWidth="1"/>
    <col min="5899" max="5899" width="19.109375" style="78" customWidth="1"/>
    <col min="5900" max="6146" width="9.109375" style="78"/>
    <col min="6147" max="6147" width="15.44140625" style="78" customWidth="1"/>
    <col min="6148" max="6148" width="22.5546875" style="78" customWidth="1"/>
    <col min="6149" max="6149" width="10.109375" style="78" customWidth="1"/>
    <col min="6150" max="6150" width="7.88671875" style="78" customWidth="1"/>
    <col min="6151" max="6151" width="7.44140625" style="78" customWidth="1"/>
    <col min="6152" max="6152" width="7.5546875" style="78" customWidth="1"/>
    <col min="6153" max="6153" width="8.44140625" style="78" customWidth="1"/>
    <col min="6154" max="6154" width="9.109375" style="78" customWidth="1"/>
    <col min="6155" max="6155" width="19.109375" style="78" customWidth="1"/>
    <col min="6156" max="6402" width="9.109375" style="78"/>
    <col min="6403" max="6403" width="15.44140625" style="78" customWidth="1"/>
    <col min="6404" max="6404" width="22.5546875" style="78" customWidth="1"/>
    <col min="6405" max="6405" width="10.109375" style="78" customWidth="1"/>
    <col min="6406" max="6406" width="7.88671875" style="78" customWidth="1"/>
    <col min="6407" max="6407" width="7.44140625" style="78" customWidth="1"/>
    <col min="6408" max="6408" width="7.5546875" style="78" customWidth="1"/>
    <col min="6409" max="6409" width="8.44140625" style="78" customWidth="1"/>
    <col min="6410" max="6410" width="9.109375" style="78" customWidth="1"/>
    <col min="6411" max="6411" width="19.109375" style="78" customWidth="1"/>
    <col min="6412" max="6658" width="9.109375" style="78"/>
    <col min="6659" max="6659" width="15.44140625" style="78" customWidth="1"/>
    <col min="6660" max="6660" width="22.5546875" style="78" customWidth="1"/>
    <col min="6661" max="6661" width="10.109375" style="78" customWidth="1"/>
    <col min="6662" max="6662" width="7.88671875" style="78" customWidth="1"/>
    <col min="6663" max="6663" width="7.44140625" style="78" customWidth="1"/>
    <col min="6664" max="6664" width="7.5546875" style="78" customWidth="1"/>
    <col min="6665" max="6665" width="8.44140625" style="78" customWidth="1"/>
    <col min="6666" max="6666" width="9.109375" style="78" customWidth="1"/>
    <col min="6667" max="6667" width="19.109375" style="78" customWidth="1"/>
    <col min="6668" max="6914" width="9.109375" style="78"/>
    <col min="6915" max="6915" width="15.44140625" style="78" customWidth="1"/>
    <col min="6916" max="6916" width="22.5546875" style="78" customWidth="1"/>
    <col min="6917" max="6917" width="10.109375" style="78" customWidth="1"/>
    <col min="6918" max="6918" width="7.88671875" style="78" customWidth="1"/>
    <col min="6919" max="6919" width="7.44140625" style="78" customWidth="1"/>
    <col min="6920" max="6920" width="7.5546875" style="78" customWidth="1"/>
    <col min="6921" max="6921" width="8.44140625" style="78" customWidth="1"/>
    <col min="6922" max="6922" width="9.109375" style="78" customWidth="1"/>
    <col min="6923" max="6923" width="19.109375" style="78" customWidth="1"/>
    <col min="6924" max="7170" width="9.109375" style="78"/>
    <col min="7171" max="7171" width="15.44140625" style="78" customWidth="1"/>
    <col min="7172" max="7172" width="22.5546875" style="78" customWidth="1"/>
    <col min="7173" max="7173" width="10.109375" style="78" customWidth="1"/>
    <col min="7174" max="7174" width="7.88671875" style="78" customWidth="1"/>
    <col min="7175" max="7175" width="7.44140625" style="78" customWidth="1"/>
    <col min="7176" max="7176" width="7.5546875" style="78" customWidth="1"/>
    <col min="7177" max="7177" width="8.44140625" style="78" customWidth="1"/>
    <col min="7178" max="7178" width="9.109375" style="78" customWidth="1"/>
    <col min="7179" max="7179" width="19.109375" style="78" customWidth="1"/>
    <col min="7180" max="7426" width="9.109375" style="78"/>
    <col min="7427" max="7427" width="15.44140625" style="78" customWidth="1"/>
    <col min="7428" max="7428" width="22.5546875" style="78" customWidth="1"/>
    <col min="7429" max="7429" width="10.109375" style="78" customWidth="1"/>
    <col min="7430" max="7430" width="7.88671875" style="78" customWidth="1"/>
    <col min="7431" max="7431" width="7.44140625" style="78" customWidth="1"/>
    <col min="7432" max="7432" width="7.5546875" style="78" customWidth="1"/>
    <col min="7433" max="7433" width="8.44140625" style="78" customWidth="1"/>
    <col min="7434" max="7434" width="9.109375" style="78" customWidth="1"/>
    <col min="7435" max="7435" width="19.109375" style="78" customWidth="1"/>
    <col min="7436" max="7682" width="9.109375" style="78"/>
    <col min="7683" max="7683" width="15.44140625" style="78" customWidth="1"/>
    <col min="7684" max="7684" width="22.5546875" style="78" customWidth="1"/>
    <col min="7685" max="7685" width="10.109375" style="78" customWidth="1"/>
    <col min="7686" max="7686" width="7.88671875" style="78" customWidth="1"/>
    <col min="7687" max="7687" width="7.44140625" style="78" customWidth="1"/>
    <col min="7688" max="7688" width="7.5546875" style="78" customWidth="1"/>
    <col min="7689" max="7689" width="8.44140625" style="78" customWidth="1"/>
    <col min="7690" max="7690" width="9.109375" style="78" customWidth="1"/>
    <col min="7691" max="7691" width="19.109375" style="78" customWidth="1"/>
    <col min="7692" max="7938" width="9.109375" style="78"/>
    <col min="7939" max="7939" width="15.44140625" style="78" customWidth="1"/>
    <col min="7940" max="7940" width="22.5546875" style="78" customWidth="1"/>
    <col min="7941" max="7941" width="10.109375" style="78" customWidth="1"/>
    <col min="7942" max="7942" width="7.88671875" style="78" customWidth="1"/>
    <col min="7943" max="7943" width="7.44140625" style="78" customWidth="1"/>
    <col min="7944" max="7944" width="7.5546875" style="78" customWidth="1"/>
    <col min="7945" max="7945" width="8.44140625" style="78" customWidth="1"/>
    <col min="7946" max="7946" width="9.109375" style="78" customWidth="1"/>
    <col min="7947" max="7947" width="19.109375" style="78" customWidth="1"/>
    <col min="7948" max="8194" width="9.109375" style="78"/>
    <col min="8195" max="8195" width="15.44140625" style="78" customWidth="1"/>
    <col min="8196" max="8196" width="22.5546875" style="78" customWidth="1"/>
    <col min="8197" max="8197" width="10.109375" style="78" customWidth="1"/>
    <col min="8198" max="8198" width="7.88671875" style="78" customWidth="1"/>
    <col min="8199" max="8199" width="7.44140625" style="78" customWidth="1"/>
    <col min="8200" max="8200" width="7.5546875" style="78" customWidth="1"/>
    <col min="8201" max="8201" width="8.44140625" style="78" customWidth="1"/>
    <col min="8202" max="8202" width="9.109375" style="78" customWidth="1"/>
    <col min="8203" max="8203" width="19.109375" style="78" customWidth="1"/>
    <col min="8204" max="8450" width="9.109375" style="78"/>
    <col min="8451" max="8451" width="15.44140625" style="78" customWidth="1"/>
    <col min="8452" max="8452" width="22.5546875" style="78" customWidth="1"/>
    <col min="8453" max="8453" width="10.109375" style="78" customWidth="1"/>
    <col min="8454" max="8454" width="7.88671875" style="78" customWidth="1"/>
    <col min="8455" max="8455" width="7.44140625" style="78" customWidth="1"/>
    <col min="8456" max="8456" width="7.5546875" style="78" customWidth="1"/>
    <col min="8457" max="8457" width="8.44140625" style="78" customWidth="1"/>
    <col min="8458" max="8458" width="9.109375" style="78" customWidth="1"/>
    <col min="8459" max="8459" width="19.109375" style="78" customWidth="1"/>
    <col min="8460" max="8706" width="9.109375" style="78"/>
    <col min="8707" max="8707" width="15.44140625" style="78" customWidth="1"/>
    <col min="8708" max="8708" width="22.5546875" style="78" customWidth="1"/>
    <col min="8709" max="8709" width="10.109375" style="78" customWidth="1"/>
    <col min="8710" max="8710" width="7.88671875" style="78" customWidth="1"/>
    <col min="8711" max="8711" width="7.44140625" style="78" customWidth="1"/>
    <col min="8712" max="8712" width="7.5546875" style="78" customWidth="1"/>
    <col min="8713" max="8713" width="8.44140625" style="78" customWidth="1"/>
    <col min="8714" max="8714" width="9.109375" style="78" customWidth="1"/>
    <col min="8715" max="8715" width="19.109375" style="78" customWidth="1"/>
    <col min="8716" max="8962" width="9.109375" style="78"/>
    <col min="8963" max="8963" width="15.44140625" style="78" customWidth="1"/>
    <col min="8964" max="8964" width="22.5546875" style="78" customWidth="1"/>
    <col min="8965" max="8965" width="10.109375" style="78" customWidth="1"/>
    <col min="8966" max="8966" width="7.88671875" style="78" customWidth="1"/>
    <col min="8967" max="8967" width="7.44140625" style="78" customWidth="1"/>
    <col min="8968" max="8968" width="7.5546875" style="78" customWidth="1"/>
    <col min="8969" max="8969" width="8.44140625" style="78" customWidth="1"/>
    <col min="8970" max="8970" width="9.109375" style="78" customWidth="1"/>
    <col min="8971" max="8971" width="19.109375" style="78" customWidth="1"/>
    <col min="8972" max="9218" width="9.109375" style="78"/>
    <col min="9219" max="9219" width="15.44140625" style="78" customWidth="1"/>
    <col min="9220" max="9220" width="22.5546875" style="78" customWidth="1"/>
    <col min="9221" max="9221" width="10.109375" style="78" customWidth="1"/>
    <col min="9222" max="9222" width="7.88671875" style="78" customWidth="1"/>
    <col min="9223" max="9223" width="7.44140625" style="78" customWidth="1"/>
    <col min="9224" max="9224" width="7.5546875" style="78" customWidth="1"/>
    <col min="9225" max="9225" width="8.44140625" style="78" customWidth="1"/>
    <col min="9226" max="9226" width="9.109375" style="78" customWidth="1"/>
    <col min="9227" max="9227" width="19.109375" style="78" customWidth="1"/>
    <col min="9228" max="9474" width="9.109375" style="78"/>
    <col min="9475" max="9475" width="15.44140625" style="78" customWidth="1"/>
    <col min="9476" max="9476" width="22.5546875" style="78" customWidth="1"/>
    <col min="9477" max="9477" width="10.109375" style="78" customWidth="1"/>
    <col min="9478" max="9478" width="7.88671875" style="78" customWidth="1"/>
    <col min="9479" max="9479" width="7.44140625" style="78" customWidth="1"/>
    <col min="9480" max="9480" width="7.5546875" style="78" customWidth="1"/>
    <col min="9481" max="9481" width="8.44140625" style="78" customWidth="1"/>
    <col min="9482" max="9482" width="9.109375" style="78" customWidth="1"/>
    <col min="9483" max="9483" width="19.109375" style="78" customWidth="1"/>
    <col min="9484" max="9730" width="9.109375" style="78"/>
    <col min="9731" max="9731" width="15.44140625" style="78" customWidth="1"/>
    <col min="9732" max="9732" width="22.5546875" style="78" customWidth="1"/>
    <col min="9733" max="9733" width="10.109375" style="78" customWidth="1"/>
    <col min="9734" max="9734" width="7.88671875" style="78" customWidth="1"/>
    <col min="9735" max="9735" width="7.44140625" style="78" customWidth="1"/>
    <col min="9736" max="9736" width="7.5546875" style="78" customWidth="1"/>
    <col min="9737" max="9737" width="8.44140625" style="78" customWidth="1"/>
    <col min="9738" max="9738" width="9.109375" style="78" customWidth="1"/>
    <col min="9739" max="9739" width="19.109375" style="78" customWidth="1"/>
    <col min="9740" max="9986" width="9.109375" style="78"/>
    <col min="9987" max="9987" width="15.44140625" style="78" customWidth="1"/>
    <col min="9988" max="9988" width="22.5546875" style="78" customWidth="1"/>
    <col min="9989" max="9989" width="10.109375" style="78" customWidth="1"/>
    <col min="9990" max="9990" width="7.88671875" style="78" customWidth="1"/>
    <col min="9991" max="9991" width="7.44140625" style="78" customWidth="1"/>
    <col min="9992" max="9992" width="7.5546875" style="78" customWidth="1"/>
    <col min="9993" max="9993" width="8.44140625" style="78" customWidth="1"/>
    <col min="9994" max="9994" width="9.109375" style="78" customWidth="1"/>
    <col min="9995" max="9995" width="19.109375" style="78" customWidth="1"/>
    <col min="9996" max="10242" width="9.109375" style="78"/>
    <col min="10243" max="10243" width="15.44140625" style="78" customWidth="1"/>
    <col min="10244" max="10244" width="22.5546875" style="78" customWidth="1"/>
    <col min="10245" max="10245" width="10.109375" style="78" customWidth="1"/>
    <col min="10246" max="10246" width="7.88671875" style="78" customWidth="1"/>
    <col min="10247" max="10247" width="7.44140625" style="78" customWidth="1"/>
    <col min="10248" max="10248" width="7.5546875" style="78" customWidth="1"/>
    <col min="10249" max="10249" width="8.44140625" style="78" customWidth="1"/>
    <col min="10250" max="10250" width="9.109375" style="78" customWidth="1"/>
    <col min="10251" max="10251" width="19.109375" style="78" customWidth="1"/>
    <col min="10252" max="10498" width="9.109375" style="78"/>
    <col min="10499" max="10499" width="15.44140625" style="78" customWidth="1"/>
    <col min="10500" max="10500" width="22.5546875" style="78" customWidth="1"/>
    <col min="10501" max="10501" width="10.109375" style="78" customWidth="1"/>
    <col min="10502" max="10502" width="7.88671875" style="78" customWidth="1"/>
    <col min="10503" max="10503" width="7.44140625" style="78" customWidth="1"/>
    <col min="10504" max="10504" width="7.5546875" style="78" customWidth="1"/>
    <col min="10505" max="10505" width="8.44140625" style="78" customWidth="1"/>
    <col min="10506" max="10506" width="9.109375" style="78" customWidth="1"/>
    <col min="10507" max="10507" width="19.109375" style="78" customWidth="1"/>
    <col min="10508" max="10754" width="9.109375" style="78"/>
    <col min="10755" max="10755" width="15.44140625" style="78" customWidth="1"/>
    <col min="10756" max="10756" width="22.5546875" style="78" customWidth="1"/>
    <col min="10757" max="10757" width="10.109375" style="78" customWidth="1"/>
    <col min="10758" max="10758" width="7.88671875" style="78" customWidth="1"/>
    <col min="10759" max="10759" width="7.44140625" style="78" customWidth="1"/>
    <col min="10760" max="10760" width="7.5546875" style="78" customWidth="1"/>
    <col min="10761" max="10761" width="8.44140625" style="78" customWidth="1"/>
    <col min="10762" max="10762" width="9.109375" style="78" customWidth="1"/>
    <col min="10763" max="10763" width="19.109375" style="78" customWidth="1"/>
    <col min="10764" max="11010" width="9.109375" style="78"/>
    <col min="11011" max="11011" width="15.44140625" style="78" customWidth="1"/>
    <col min="11012" max="11012" width="22.5546875" style="78" customWidth="1"/>
    <col min="11013" max="11013" width="10.109375" style="78" customWidth="1"/>
    <col min="11014" max="11014" width="7.88671875" style="78" customWidth="1"/>
    <col min="11015" max="11015" width="7.44140625" style="78" customWidth="1"/>
    <col min="11016" max="11016" width="7.5546875" style="78" customWidth="1"/>
    <col min="11017" max="11017" width="8.44140625" style="78" customWidth="1"/>
    <col min="11018" max="11018" width="9.109375" style="78" customWidth="1"/>
    <col min="11019" max="11019" width="19.109375" style="78" customWidth="1"/>
    <col min="11020" max="11266" width="9.109375" style="78"/>
    <col min="11267" max="11267" width="15.44140625" style="78" customWidth="1"/>
    <col min="11268" max="11268" width="22.5546875" style="78" customWidth="1"/>
    <col min="11269" max="11269" width="10.109375" style="78" customWidth="1"/>
    <col min="11270" max="11270" width="7.88671875" style="78" customWidth="1"/>
    <col min="11271" max="11271" width="7.44140625" style="78" customWidth="1"/>
    <col min="11272" max="11272" width="7.5546875" style="78" customWidth="1"/>
    <col min="11273" max="11273" width="8.44140625" style="78" customWidth="1"/>
    <col min="11274" max="11274" width="9.109375" style="78" customWidth="1"/>
    <col min="11275" max="11275" width="19.109375" style="78" customWidth="1"/>
    <col min="11276" max="11522" width="9.109375" style="78"/>
    <col min="11523" max="11523" width="15.44140625" style="78" customWidth="1"/>
    <col min="11524" max="11524" width="22.5546875" style="78" customWidth="1"/>
    <col min="11525" max="11525" width="10.109375" style="78" customWidth="1"/>
    <col min="11526" max="11526" width="7.88671875" style="78" customWidth="1"/>
    <col min="11527" max="11527" width="7.44140625" style="78" customWidth="1"/>
    <col min="11528" max="11528" width="7.5546875" style="78" customWidth="1"/>
    <col min="11529" max="11529" width="8.44140625" style="78" customWidth="1"/>
    <col min="11530" max="11530" width="9.109375" style="78" customWidth="1"/>
    <col min="11531" max="11531" width="19.109375" style="78" customWidth="1"/>
    <col min="11532" max="11778" width="9.109375" style="78"/>
    <col min="11779" max="11779" width="15.44140625" style="78" customWidth="1"/>
    <col min="11780" max="11780" width="22.5546875" style="78" customWidth="1"/>
    <col min="11781" max="11781" width="10.109375" style="78" customWidth="1"/>
    <col min="11782" max="11782" width="7.88671875" style="78" customWidth="1"/>
    <col min="11783" max="11783" width="7.44140625" style="78" customWidth="1"/>
    <col min="11784" max="11784" width="7.5546875" style="78" customWidth="1"/>
    <col min="11785" max="11785" width="8.44140625" style="78" customWidth="1"/>
    <col min="11786" max="11786" width="9.109375" style="78" customWidth="1"/>
    <col min="11787" max="11787" width="19.109375" style="78" customWidth="1"/>
    <col min="11788" max="12034" width="9.109375" style="78"/>
    <col min="12035" max="12035" width="15.44140625" style="78" customWidth="1"/>
    <col min="12036" max="12036" width="22.5546875" style="78" customWidth="1"/>
    <col min="12037" max="12037" width="10.109375" style="78" customWidth="1"/>
    <col min="12038" max="12038" width="7.88671875" style="78" customWidth="1"/>
    <col min="12039" max="12039" width="7.44140625" style="78" customWidth="1"/>
    <col min="12040" max="12040" width="7.5546875" style="78" customWidth="1"/>
    <col min="12041" max="12041" width="8.44140625" style="78" customWidth="1"/>
    <col min="12042" max="12042" width="9.109375" style="78" customWidth="1"/>
    <col min="12043" max="12043" width="19.109375" style="78" customWidth="1"/>
    <col min="12044" max="12290" width="9.109375" style="78"/>
    <col min="12291" max="12291" width="15.44140625" style="78" customWidth="1"/>
    <col min="12292" max="12292" width="22.5546875" style="78" customWidth="1"/>
    <col min="12293" max="12293" width="10.109375" style="78" customWidth="1"/>
    <col min="12294" max="12294" width="7.88671875" style="78" customWidth="1"/>
    <col min="12295" max="12295" width="7.44140625" style="78" customWidth="1"/>
    <col min="12296" max="12296" width="7.5546875" style="78" customWidth="1"/>
    <col min="12297" max="12297" width="8.44140625" style="78" customWidth="1"/>
    <col min="12298" max="12298" width="9.109375" style="78" customWidth="1"/>
    <col min="12299" max="12299" width="19.109375" style="78" customWidth="1"/>
    <col min="12300" max="12546" width="9.109375" style="78"/>
    <col min="12547" max="12547" width="15.44140625" style="78" customWidth="1"/>
    <col min="12548" max="12548" width="22.5546875" style="78" customWidth="1"/>
    <col min="12549" max="12549" width="10.109375" style="78" customWidth="1"/>
    <col min="12550" max="12550" width="7.88671875" style="78" customWidth="1"/>
    <col min="12551" max="12551" width="7.44140625" style="78" customWidth="1"/>
    <col min="12552" max="12552" width="7.5546875" style="78" customWidth="1"/>
    <col min="12553" max="12553" width="8.44140625" style="78" customWidth="1"/>
    <col min="12554" max="12554" width="9.109375" style="78" customWidth="1"/>
    <col min="12555" max="12555" width="19.109375" style="78" customWidth="1"/>
    <col min="12556" max="12802" width="9.109375" style="78"/>
    <col min="12803" max="12803" width="15.44140625" style="78" customWidth="1"/>
    <col min="12804" max="12804" width="22.5546875" style="78" customWidth="1"/>
    <col min="12805" max="12805" width="10.109375" style="78" customWidth="1"/>
    <col min="12806" max="12806" width="7.88671875" style="78" customWidth="1"/>
    <col min="12807" max="12807" width="7.44140625" style="78" customWidth="1"/>
    <col min="12808" max="12808" width="7.5546875" style="78" customWidth="1"/>
    <col min="12809" max="12809" width="8.44140625" style="78" customWidth="1"/>
    <col min="12810" max="12810" width="9.109375" style="78" customWidth="1"/>
    <col min="12811" max="12811" width="19.109375" style="78" customWidth="1"/>
    <col min="12812" max="13058" width="9.109375" style="78"/>
    <col min="13059" max="13059" width="15.44140625" style="78" customWidth="1"/>
    <col min="13060" max="13060" width="22.5546875" style="78" customWidth="1"/>
    <col min="13061" max="13061" width="10.109375" style="78" customWidth="1"/>
    <col min="13062" max="13062" width="7.88671875" style="78" customWidth="1"/>
    <col min="13063" max="13063" width="7.44140625" style="78" customWidth="1"/>
    <col min="13064" max="13064" width="7.5546875" style="78" customWidth="1"/>
    <col min="13065" max="13065" width="8.44140625" style="78" customWidth="1"/>
    <col min="13066" max="13066" width="9.109375" style="78" customWidth="1"/>
    <col min="13067" max="13067" width="19.109375" style="78" customWidth="1"/>
    <col min="13068" max="13314" width="9.109375" style="78"/>
    <col min="13315" max="13315" width="15.44140625" style="78" customWidth="1"/>
    <col min="13316" max="13316" width="22.5546875" style="78" customWidth="1"/>
    <col min="13317" max="13317" width="10.109375" style="78" customWidth="1"/>
    <col min="13318" max="13318" width="7.88671875" style="78" customWidth="1"/>
    <col min="13319" max="13319" width="7.44140625" style="78" customWidth="1"/>
    <col min="13320" max="13320" width="7.5546875" style="78" customWidth="1"/>
    <col min="13321" max="13321" width="8.44140625" style="78" customWidth="1"/>
    <col min="13322" max="13322" width="9.109375" style="78" customWidth="1"/>
    <col min="13323" max="13323" width="19.109375" style="78" customWidth="1"/>
    <col min="13324" max="13570" width="9.109375" style="78"/>
    <col min="13571" max="13571" width="15.44140625" style="78" customWidth="1"/>
    <col min="13572" max="13572" width="22.5546875" style="78" customWidth="1"/>
    <col min="13573" max="13573" width="10.109375" style="78" customWidth="1"/>
    <col min="13574" max="13574" width="7.88671875" style="78" customWidth="1"/>
    <col min="13575" max="13575" width="7.44140625" style="78" customWidth="1"/>
    <col min="13576" max="13576" width="7.5546875" style="78" customWidth="1"/>
    <col min="13577" max="13577" width="8.44140625" style="78" customWidth="1"/>
    <col min="13578" max="13578" width="9.109375" style="78" customWidth="1"/>
    <col min="13579" max="13579" width="19.109375" style="78" customWidth="1"/>
    <col min="13580" max="13826" width="9.109375" style="78"/>
    <col min="13827" max="13827" width="15.44140625" style="78" customWidth="1"/>
    <col min="13828" max="13828" width="22.5546875" style="78" customWidth="1"/>
    <col min="13829" max="13829" width="10.109375" style="78" customWidth="1"/>
    <col min="13830" max="13830" width="7.88671875" style="78" customWidth="1"/>
    <col min="13831" max="13831" width="7.44140625" style="78" customWidth="1"/>
    <col min="13832" max="13832" width="7.5546875" style="78" customWidth="1"/>
    <col min="13833" max="13833" width="8.44140625" style="78" customWidth="1"/>
    <col min="13834" max="13834" width="9.109375" style="78" customWidth="1"/>
    <col min="13835" max="13835" width="19.109375" style="78" customWidth="1"/>
    <col min="13836" max="14082" width="9.109375" style="78"/>
    <col min="14083" max="14083" width="15.44140625" style="78" customWidth="1"/>
    <col min="14084" max="14084" width="22.5546875" style="78" customWidth="1"/>
    <col min="14085" max="14085" width="10.109375" style="78" customWidth="1"/>
    <col min="14086" max="14086" width="7.88671875" style="78" customWidth="1"/>
    <col min="14087" max="14087" width="7.44140625" style="78" customWidth="1"/>
    <col min="14088" max="14088" width="7.5546875" style="78" customWidth="1"/>
    <col min="14089" max="14089" width="8.44140625" style="78" customWidth="1"/>
    <col min="14090" max="14090" width="9.109375" style="78" customWidth="1"/>
    <col min="14091" max="14091" width="19.109375" style="78" customWidth="1"/>
    <col min="14092" max="14338" width="9.109375" style="78"/>
    <col min="14339" max="14339" width="15.44140625" style="78" customWidth="1"/>
    <col min="14340" max="14340" width="22.5546875" style="78" customWidth="1"/>
    <col min="14341" max="14341" width="10.109375" style="78" customWidth="1"/>
    <col min="14342" max="14342" width="7.88671875" style="78" customWidth="1"/>
    <col min="14343" max="14343" width="7.44140625" style="78" customWidth="1"/>
    <col min="14344" max="14344" width="7.5546875" style="78" customWidth="1"/>
    <col min="14345" max="14345" width="8.44140625" style="78" customWidth="1"/>
    <col min="14346" max="14346" width="9.109375" style="78" customWidth="1"/>
    <col min="14347" max="14347" width="19.109375" style="78" customWidth="1"/>
    <col min="14348" max="14594" width="9.109375" style="78"/>
    <col min="14595" max="14595" width="15.44140625" style="78" customWidth="1"/>
    <col min="14596" max="14596" width="22.5546875" style="78" customWidth="1"/>
    <col min="14597" max="14597" width="10.109375" style="78" customWidth="1"/>
    <col min="14598" max="14598" width="7.88671875" style="78" customWidth="1"/>
    <col min="14599" max="14599" width="7.44140625" style="78" customWidth="1"/>
    <col min="14600" max="14600" width="7.5546875" style="78" customWidth="1"/>
    <col min="14601" max="14601" width="8.44140625" style="78" customWidth="1"/>
    <col min="14602" max="14602" width="9.109375" style="78" customWidth="1"/>
    <col min="14603" max="14603" width="19.109375" style="78" customWidth="1"/>
    <col min="14604" max="14850" width="9.109375" style="78"/>
    <col min="14851" max="14851" width="15.44140625" style="78" customWidth="1"/>
    <col min="14852" max="14852" width="22.5546875" style="78" customWidth="1"/>
    <col min="14853" max="14853" width="10.109375" style="78" customWidth="1"/>
    <col min="14854" max="14854" width="7.88671875" style="78" customWidth="1"/>
    <col min="14855" max="14855" width="7.44140625" style="78" customWidth="1"/>
    <col min="14856" max="14856" width="7.5546875" style="78" customWidth="1"/>
    <col min="14857" max="14857" width="8.44140625" style="78" customWidth="1"/>
    <col min="14858" max="14858" width="9.109375" style="78" customWidth="1"/>
    <col min="14859" max="14859" width="19.109375" style="78" customWidth="1"/>
    <col min="14860" max="15106" width="9.109375" style="78"/>
    <col min="15107" max="15107" width="15.44140625" style="78" customWidth="1"/>
    <col min="15108" max="15108" width="22.5546875" style="78" customWidth="1"/>
    <col min="15109" max="15109" width="10.109375" style="78" customWidth="1"/>
    <col min="15110" max="15110" width="7.88671875" style="78" customWidth="1"/>
    <col min="15111" max="15111" width="7.44140625" style="78" customWidth="1"/>
    <col min="15112" max="15112" width="7.5546875" style="78" customWidth="1"/>
    <col min="15113" max="15113" width="8.44140625" style="78" customWidth="1"/>
    <col min="15114" max="15114" width="9.109375" style="78" customWidth="1"/>
    <col min="15115" max="15115" width="19.109375" style="78" customWidth="1"/>
    <col min="15116" max="15362" width="9.109375" style="78"/>
    <col min="15363" max="15363" width="15.44140625" style="78" customWidth="1"/>
    <col min="15364" max="15364" width="22.5546875" style="78" customWidth="1"/>
    <col min="15365" max="15365" width="10.109375" style="78" customWidth="1"/>
    <col min="15366" max="15366" width="7.88671875" style="78" customWidth="1"/>
    <col min="15367" max="15367" width="7.44140625" style="78" customWidth="1"/>
    <col min="15368" max="15368" width="7.5546875" style="78" customWidth="1"/>
    <col min="15369" max="15369" width="8.44140625" style="78" customWidth="1"/>
    <col min="15370" max="15370" width="9.109375" style="78" customWidth="1"/>
    <col min="15371" max="15371" width="19.109375" style="78" customWidth="1"/>
    <col min="15372" max="15618" width="9.109375" style="78"/>
    <col min="15619" max="15619" width="15.44140625" style="78" customWidth="1"/>
    <col min="15620" max="15620" width="22.5546875" style="78" customWidth="1"/>
    <col min="15621" max="15621" width="10.109375" style="78" customWidth="1"/>
    <col min="15622" max="15622" width="7.88671875" style="78" customWidth="1"/>
    <col min="15623" max="15623" width="7.44140625" style="78" customWidth="1"/>
    <col min="15624" max="15624" width="7.5546875" style="78" customWidth="1"/>
    <col min="15625" max="15625" width="8.44140625" style="78" customWidth="1"/>
    <col min="15626" max="15626" width="9.109375" style="78" customWidth="1"/>
    <col min="15627" max="15627" width="19.109375" style="78" customWidth="1"/>
    <col min="15628" max="15874" width="9.109375" style="78"/>
    <col min="15875" max="15875" width="15.44140625" style="78" customWidth="1"/>
    <col min="15876" max="15876" width="22.5546875" style="78" customWidth="1"/>
    <col min="15877" max="15877" width="10.109375" style="78" customWidth="1"/>
    <col min="15878" max="15878" width="7.88671875" style="78" customWidth="1"/>
    <col min="15879" max="15879" width="7.44140625" style="78" customWidth="1"/>
    <col min="15880" max="15880" width="7.5546875" style="78" customWidth="1"/>
    <col min="15881" max="15881" width="8.44140625" style="78" customWidth="1"/>
    <col min="15882" max="15882" width="9.109375" style="78" customWidth="1"/>
    <col min="15883" max="15883" width="19.109375" style="78" customWidth="1"/>
    <col min="15884" max="16130" width="9.109375" style="78"/>
    <col min="16131" max="16131" width="15.44140625" style="78" customWidth="1"/>
    <col min="16132" max="16132" width="22.5546875" style="78" customWidth="1"/>
    <col min="16133" max="16133" width="10.109375" style="78" customWidth="1"/>
    <col min="16134" max="16134" width="7.88671875" style="78" customWidth="1"/>
    <col min="16135" max="16135" width="7.44140625" style="78" customWidth="1"/>
    <col min="16136" max="16136" width="7.5546875" style="78" customWidth="1"/>
    <col min="16137" max="16137" width="8.44140625" style="78" customWidth="1"/>
    <col min="16138" max="16138" width="9.109375" style="78" customWidth="1"/>
    <col min="16139" max="16139" width="19.109375" style="78" customWidth="1"/>
    <col min="16140" max="16384" width="9.109375" style="78"/>
  </cols>
  <sheetData>
    <row r="1" spans="1:11" s="71" customFormat="1" ht="17.399999999999999" x14ac:dyDescent="0.3">
      <c r="A1" s="66" t="s">
        <v>379</v>
      </c>
      <c r="B1" s="67"/>
      <c r="C1" s="67"/>
      <c r="D1" s="69" t="s">
        <v>245</v>
      </c>
      <c r="E1" s="69"/>
      <c r="F1" s="68"/>
      <c r="G1" s="68"/>
      <c r="H1" s="68" t="s">
        <v>246</v>
      </c>
      <c r="I1" s="70"/>
    </row>
    <row r="2" spans="1:11" x14ac:dyDescent="0.25">
      <c r="A2" s="72" t="s">
        <v>211</v>
      </c>
      <c r="B2" s="171">
        <v>1.0416666666666666E-2</v>
      </c>
      <c r="C2" s="171"/>
      <c r="D2" s="74" t="s">
        <v>46</v>
      </c>
      <c r="E2" s="74"/>
      <c r="F2" s="75"/>
      <c r="G2" s="76" t="s">
        <v>47</v>
      </c>
      <c r="H2" s="76" t="s">
        <v>48</v>
      </c>
      <c r="I2" s="77"/>
    </row>
    <row r="3" spans="1:11" x14ac:dyDescent="0.25">
      <c r="A3" s="72" t="s">
        <v>45</v>
      </c>
      <c r="B3" s="73">
        <v>100</v>
      </c>
      <c r="C3" s="73"/>
      <c r="D3" s="74" t="s">
        <v>50</v>
      </c>
      <c r="E3" s="74"/>
      <c r="F3" s="74"/>
      <c r="G3" s="76" t="s">
        <v>51</v>
      </c>
      <c r="H3" s="76" t="s">
        <v>52</v>
      </c>
      <c r="I3" s="77"/>
    </row>
    <row r="4" spans="1:11" ht="13.8" thickBot="1" x14ac:dyDescent="0.3">
      <c r="A4" s="79" t="s">
        <v>49</v>
      </c>
      <c r="B4" s="80">
        <v>120</v>
      </c>
      <c r="C4" s="80"/>
      <c r="D4" s="81" t="s">
        <v>50</v>
      </c>
      <c r="E4" s="81"/>
      <c r="F4" s="81"/>
      <c r="G4" s="82" t="s">
        <v>53</v>
      </c>
      <c r="H4" s="82" t="s">
        <v>54</v>
      </c>
      <c r="I4" s="83"/>
    </row>
    <row r="5" spans="1:11" ht="13.8" thickBot="1" x14ac:dyDescent="0.3">
      <c r="A5" s="84" t="s">
        <v>55</v>
      </c>
      <c r="B5" s="85" t="s">
        <v>56</v>
      </c>
      <c r="C5" s="85"/>
      <c r="D5" s="85" t="s">
        <v>57</v>
      </c>
      <c r="E5" s="86"/>
      <c r="F5" s="85"/>
      <c r="G5" s="85" t="s">
        <v>58</v>
      </c>
      <c r="H5" s="85" t="s">
        <v>59</v>
      </c>
      <c r="I5" s="87"/>
    </row>
    <row r="6" spans="1:11" ht="13.8" thickBot="1" x14ac:dyDescent="0.3">
      <c r="A6" s="88" t="s">
        <v>247</v>
      </c>
      <c r="B6" s="86"/>
      <c r="C6" s="86"/>
      <c r="D6" s="89"/>
      <c r="E6" s="89"/>
      <c r="F6" s="86"/>
      <c r="G6" s="89"/>
      <c r="H6" s="90"/>
      <c r="I6" s="91"/>
    </row>
    <row r="7" spans="1:11" ht="13.8" thickBot="1" x14ac:dyDescent="0.3">
      <c r="A7" s="92" t="s">
        <v>14</v>
      </c>
      <c r="B7" s="93" t="s">
        <v>60</v>
      </c>
      <c r="C7" s="93"/>
      <c r="D7" s="93" t="s">
        <v>336</v>
      </c>
      <c r="E7" s="94"/>
      <c r="F7" s="93"/>
      <c r="G7" s="95">
        <v>0.45833333333333331</v>
      </c>
      <c r="H7" s="95">
        <v>0.70833333333333337</v>
      </c>
      <c r="I7" s="96"/>
    </row>
    <row r="8" spans="1:11" x14ac:dyDescent="0.25">
      <c r="A8" s="308" t="s">
        <v>61</v>
      </c>
      <c r="B8" s="310" t="s">
        <v>62</v>
      </c>
      <c r="C8" s="285"/>
      <c r="D8" s="97"/>
      <c r="E8" s="97"/>
      <c r="F8" s="312" t="s">
        <v>63</v>
      </c>
      <c r="G8" s="312"/>
      <c r="H8" s="312" t="s">
        <v>64</v>
      </c>
      <c r="I8" s="313"/>
      <c r="J8" s="314" t="s">
        <v>65</v>
      </c>
      <c r="K8" s="313"/>
    </row>
    <row r="9" spans="1:11" ht="13.8" thickBot="1" x14ac:dyDescent="0.3">
      <c r="A9" s="309"/>
      <c r="B9" s="311"/>
      <c r="C9" s="286"/>
      <c r="D9" s="98" t="s">
        <v>66</v>
      </c>
      <c r="E9" s="98" t="s">
        <v>67</v>
      </c>
      <c r="F9" s="99" t="s">
        <v>68</v>
      </c>
      <c r="G9" s="99" t="s">
        <v>69</v>
      </c>
      <c r="H9" s="99" t="s">
        <v>70</v>
      </c>
      <c r="I9" s="100" t="s">
        <v>71</v>
      </c>
      <c r="J9" s="101" t="s">
        <v>72</v>
      </c>
      <c r="K9" s="100" t="s">
        <v>64</v>
      </c>
    </row>
    <row r="10" spans="1:11" ht="13.8" thickBot="1" x14ac:dyDescent="0.3">
      <c r="A10" s="88" t="s">
        <v>249</v>
      </c>
      <c r="B10" s="86"/>
      <c r="C10" s="190"/>
      <c r="D10" s="89"/>
      <c r="E10" s="102">
        <f>SUM(E13:E26)</f>
        <v>12.900000000000006</v>
      </c>
      <c r="F10" s="86"/>
      <c r="G10" s="89"/>
      <c r="H10" s="90"/>
      <c r="I10" s="91"/>
      <c r="J10" s="325"/>
      <c r="K10" s="326"/>
    </row>
    <row r="11" spans="1:11" ht="13.8" thickBot="1" x14ac:dyDescent="0.3">
      <c r="A11" s="103" t="s">
        <v>370</v>
      </c>
      <c r="B11" s="104"/>
      <c r="C11" s="104"/>
      <c r="D11" s="93"/>
      <c r="E11" s="93"/>
      <c r="F11" s="93"/>
      <c r="G11" s="93"/>
      <c r="H11" s="93"/>
      <c r="I11" s="324"/>
      <c r="J11" s="92"/>
      <c r="K11" s="96"/>
    </row>
    <row r="12" spans="1:11" s="113" customFormat="1" ht="13.8" x14ac:dyDescent="0.25">
      <c r="A12" s="72" t="s">
        <v>258</v>
      </c>
      <c r="B12" s="188" t="s">
        <v>312</v>
      </c>
      <c r="C12" s="187"/>
      <c r="D12" s="111">
        <v>201.4</v>
      </c>
      <c r="E12" s="134"/>
      <c r="F12" s="134"/>
      <c r="G12" s="134"/>
      <c r="H12" s="134"/>
      <c r="I12" s="287">
        <v>0.52430555555555558</v>
      </c>
      <c r="J12" s="244">
        <v>0.72916666666666663</v>
      </c>
      <c r="K12" s="245" t="s">
        <v>359</v>
      </c>
    </row>
    <row r="13" spans="1:11" s="113" customFormat="1" ht="13.8" x14ac:dyDescent="0.25">
      <c r="A13" s="72"/>
      <c r="B13" s="188" t="s">
        <v>73</v>
      </c>
      <c r="C13" s="186"/>
      <c r="D13" s="111">
        <v>200.9</v>
      </c>
      <c r="E13" s="107">
        <f t="shared" ref="E13:E26" si="0">(D12-D13)</f>
        <v>0.5</v>
      </c>
      <c r="F13" s="108" t="str">
        <f t="shared" ref="F13:F26" si="1">TEXT(E13/$B$4,"h:mm")</f>
        <v>0:06</v>
      </c>
      <c r="G13" s="109"/>
      <c r="H13" s="109">
        <f t="shared" ref="H13:H26" si="2">I12+F13</f>
        <v>0.52847222222222223</v>
      </c>
      <c r="I13" s="109">
        <f t="shared" ref="I13:I25" si="3">(H13+G13)</f>
        <v>0.52847222222222223</v>
      </c>
      <c r="J13" s="244">
        <v>0.70833333333333337</v>
      </c>
      <c r="K13" s="245" t="s">
        <v>358</v>
      </c>
    </row>
    <row r="14" spans="1:11" s="113" customFormat="1" ht="13.8" x14ac:dyDescent="0.25">
      <c r="A14" s="72"/>
      <c r="B14" s="188" t="s">
        <v>250</v>
      </c>
      <c r="C14" s="186"/>
      <c r="D14" s="111">
        <v>200.6</v>
      </c>
      <c r="E14" s="107">
        <f t="shared" si="0"/>
        <v>0.30000000000001137</v>
      </c>
      <c r="F14" s="108" t="str">
        <f t="shared" si="1"/>
        <v>0:03</v>
      </c>
      <c r="G14" s="109"/>
      <c r="H14" s="109">
        <f t="shared" si="2"/>
        <v>0.53055555555555556</v>
      </c>
      <c r="I14" s="109">
        <f t="shared" si="3"/>
        <v>0.53055555555555556</v>
      </c>
      <c r="J14" s="244"/>
      <c r="K14" s="245"/>
    </row>
    <row r="15" spans="1:11" s="113" customFormat="1" ht="13.8" x14ac:dyDescent="0.25">
      <c r="A15" s="72"/>
      <c r="B15" s="188" t="s">
        <v>251</v>
      </c>
      <c r="C15" s="186"/>
      <c r="D15" s="111">
        <v>197.1</v>
      </c>
      <c r="E15" s="107">
        <f t="shared" si="0"/>
        <v>3.5</v>
      </c>
      <c r="F15" s="108" t="str">
        <f t="shared" si="1"/>
        <v>0:42</v>
      </c>
      <c r="G15" s="109">
        <v>1.7361111111111112E-2</v>
      </c>
      <c r="H15" s="109">
        <f t="shared" si="2"/>
        <v>0.55972222222222223</v>
      </c>
      <c r="I15" s="109">
        <f t="shared" si="3"/>
        <v>0.57708333333333339</v>
      </c>
      <c r="J15" s="244">
        <v>0.5</v>
      </c>
      <c r="K15" s="245" t="s">
        <v>279</v>
      </c>
    </row>
    <row r="16" spans="1:11" s="113" customFormat="1" ht="13.8" x14ac:dyDescent="0.25">
      <c r="A16" s="72"/>
      <c r="B16" s="188" t="s">
        <v>73</v>
      </c>
      <c r="C16" s="186"/>
      <c r="D16" s="111">
        <v>196.9</v>
      </c>
      <c r="E16" s="107">
        <f t="shared" si="0"/>
        <v>0.19999999999998863</v>
      </c>
      <c r="F16" s="108" t="str">
        <f t="shared" si="1"/>
        <v>0:02</v>
      </c>
      <c r="G16" s="109"/>
      <c r="H16" s="109">
        <f t="shared" si="2"/>
        <v>0.57847222222222228</v>
      </c>
      <c r="I16" s="109">
        <f t="shared" si="3"/>
        <v>0.57847222222222228</v>
      </c>
      <c r="J16" s="244"/>
      <c r="K16" s="245"/>
    </row>
    <row r="17" spans="1:17" s="113" customFormat="1" ht="13.8" x14ac:dyDescent="0.25">
      <c r="A17" s="72"/>
      <c r="B17" s="188" t="s">
        <v>252</v>
      </c>
      <c r="C17" s="186"/>
      <c r="D17" s="111">
        <v>196.6</v>
      </c>
      <c r="E17" s="107">
        <f t="shared" si="0"/>
        <v>0.30000000000001137</v>
      </c>
      <c r="F17" s="108" t="str">
        <f t="shared" si="1"/>
        <v>0:03</v>
      </c>
      <c r="G17" s="109"/>
      <c r="H17" s="109">
        <f t="shared" si="2"/>
        <v>0.5805555555555556</v>
      </c>
      <c r="I17" s="109">
        <f t="shared" si="3"/>
        <v>0.5805555555555556</v>
      </c>
      <c r="J17" s="244"/>
      <c r="K17" s="245"/>
    </row>
    <row r="18" spans="1:17" s="113" customFormat="1" ht="13.8" x14ac:dyDescent="0.25">
      <c r="A18" s="72"/>
      <c r="B18" s="188" t="s">
        <v>253</v>
      </c>
      <c r="C18" s="186"/>
      <c r="D18" s="111">
        <v>195.5</v>
      </c>
      <c r="E18" s="107">
        <f t="shared" si="0"/>
        <v>1.0999999999999943</v>
      </c>
      <c r="F18" s="108" t="str">
        <f t="shared" si="1"/>
        <v>0:13</v>
      </c>
      <c r="G18" s="109">
        <v>1.7361111111111112E-2</v>
      </c>
      <c r="H18" s="109">
        <f t="shared" si="2"/>
        <v>0.58958333333333335</v>
      </c>
      <c r="I18" s="109">
        <f t="shared" si="3"/>
        <v>0.60694444444444451</v>
      </c>
      <c r="J18" s="244"/>
      <c r="K18" s="245"/>
    </row>
    <row r="19" spans="1:17" s="113" customFormat="1" ht="13.8" x14ac:dyDescent="0.25">
      <c r="A19" s="72"/>
      <c r="B19" s="188" t="s">
        <v>73</v>
      </c>
      <c r="C19" s="186"/>
      <c r="D19" s="111">
        <v>195.2</v>
      </c>
      <c r="E19" s="107">
        <f t="shared" si="0"/>
        <v>0.30000000000001137</v>
      </c>
      <c r="F19" s="108" t="str">
        <f t="shared" si="1"/>
        <v>0:03</v>
      </c>
      <c r="G19" s="109"/>
      <c r="H19" s="109">
        <f t="shared" si="2"/>
        <v>0.60902777777777783</v>
      </c>
      <c r="I19" s="109">
        <f t="shared" si="3"/>
        <v>0.60902777777777783</v>
      </c>
      <c r="J19" s="244"/>
      <c r="K19" s="245"/>
    </row>
    <row r="20" spans="1:17" s="113" customFormat="1" ht="13.8" x14ac:dyDescent="0.25">
      <c r="A20" s="72"/>
      <c r="B20" s="188" t="s">
        <v>256</v>
      </c>
      <c r="C20" s="186"/>
      <c r="D20" s="111">
        <v>194.2</v>
      </c>
      <c r="E20" s="107">
        <f t="shared" si="0"/>
        <v>1</v>
      </c>
      <c r="F20" s="108" t="str">
        <f t="shared" si="1"/>
        <v>0:12</v>
      </c>
      <c r="G20" s="109"/>
      <c r="H20" s="109">
        <f t="shared" si="2"/>
        <v>0.61736111111111114</v>
      </c>
      <c r="I20" s="109">
        <f t="shared" si="3"/>
        <v>0.61736111111111114</v>
      </c>
      <c r="J20" s="244">
        <v>0.48958333333333331</v>
      </c>
      <c r="K20" s="245" t="s">
        <v>356</v>
      </c>
    </row>
    <row r="21" spans="1:17" s="113" customFormat="1" ht="13.8" x14ac:dyDescent="0.25">
      <c r="A21" s="72"/>
      <c r="B21" s="188" t="s">
        <v>73</v>
      </c>
      <c r="C21" s="186"/>
      <c r="D21" s="111">
        <v>194.1</v>
      </c>
      <c r="E21" s="107">
        <f t="shared" si="0"/>
        <v>9.9999999999994316E-2</v>
      </c>
      <c r="F21" s="108" t="str">
        <f t="shared" si="1"/>
        <v>0:01</v>
      </c>
      <c r="G21" s="109"/>
      <c r="H21" s="109">
        <f t="shared" si="2"/>
        <v>0.61805555555555558</v>
      </c>
      <c r="I21" s="109">
        <f t="shared" si="3"/>
        <v>0.61805555555555558</v>
      </c>
      <c r="J21" s="244" t="s">
        <v>357</v>
      </c>
      <c r="K21" s="245" t="s">
        <v>337</v>
      </c>
    </row>
    <row r="22" spans="1:17" s="113" customFormat="1" ht="13.8" x14ac:dyDescent="0.25">
      <c r="A22" s="72"/>
      <c r="B22" s="188" t="s">
        <v>73</v>
      </c>
      <c r="C22" s="186"/>
      <c r="D22" s="111">
        <v>192</v>
      </c>
      <c r="E22" s="107">
        <f t="shared" si="0"/>
        <v>2.0999999999999943</v>
      </c>
      <c r="F22" s="108" t="str">
        <f t="shared" si="1"/>
        <v>0:25</v>
      </c>
      <c r="G22" s="109"/>
      <c r="H22" s="109">
        <f t="shared" si="2"/>
        <v>0.63541666666666674</v>
      </c>
      <c r="I22" s="109">
        <f t="shared" si="3"/>
        <v>0.63541666666666674</v>
      </c>
      <c r="J22" s="244"/>
      <c r="K22" s="245"/>
    </row>
    <row r="23" spans="1:17" s="113" customFormat="1" ht="13.8" x14ac:dyDescent="0.25">
      <c r="A23" s="72"/>
      <c r="B23" s="188" t="s">
        <v>376</v>
      </c>
      <c r="C23" s="186"/>
      <c r="D23" s="111">
        <v>191.6</v>
      </c>
      <c r="E23" s="107">
        <f t="shared" si="0"/>
        <v>0.40000000000000568</v>
      </c>
      <c r="F23" s="108" t="str">
        <f t="shared" si="1"/>
        <v>0:04</v>
      </c>
      <c r="G23" s="109">
        <v>3.125E-2</v>
      </c>
      <c r="H23" s="109">
        <f t="shared" si="2"/>
        <v>0.63819444444444451</v>
      </c>
      <c r="I23" s="109">
        <f t="shared" si="3"/>
        <v>0.66944444444444451</v>
      </c>
      <c r="J23" s="189"/>
      <c r="K23" s="245"/>
    </row>
    <row r="24" spans="1:17" s="113" customFormat="1" ht="13.8" x14ac:dyDescent="0.25">
      <c r="A24" s="72"/>
      <c r="B24" s="188" t="s">
        <v>73</v>
      </c>
      <c r="C24" s="186"/>
      <c r="D24" s="111">
        <v>190.8</v>
      </c>
      <c r="E24" s="107">
        <f t="shared" si="0"/>
        <v>0.79999999999998295</v>
      </c>
      <c r="F24" s="108" t="str">
        <f t="shared" si="1"/>
        <v>0:09</v>
      </c>
      <c r="G24" s="109"/>
      <c r="H24" s="109">
        <f t="shared" si="2"/>
        <v>0.67569444444444449</v>
      </c>
      <c r="I24" s="109">
        <f t="shared" si="3"/>
        <v>0.67569444444444449</v>
      </c>
      <c r="J24" s="244"/>
      <c r="K24" s="245"/>
    </row>
    <row r="25" spans="1:17" s="113" customFormat="1" ht="13.8" x14ac:dyDescent="0.25">
      <c r="A25" s="72" t="s">
        <v>254</v>
      </c>
      <c r="B25" s="188" t="s">
        <v>254</v>
      </c>
      <c r="C25" s="186"/>
      <c r="D25" s="111">
        <v>190.4</v>
      </c>
      <c r="E25" s="107">
        <f t="shared" si="0"/>
        <v>0.40000000000000568</v>
      </c>
      <c r="F25" s="108" t="str">
        <f t="shared" si="1"/>
        <v>0:04</v>
      </c>
      <c r="G25" s="109"/>
      <c r="H25" s="109">
        <f t="shared" si="2"/>
        <v>0.67847222222222225</v>
      </c>
      <c r="I25" s="109">
        <f t="shared" si="3"/>
        <v>0.67847222222222225</v>
      </c>
      <c r="J25" s="244"/>
      <c r="K25" s="245"/>
    </row>
    <row r="26" spans="1:17" s="113" customFormat="1" ht="14.4" thickBot="1" x14ac:dyDescent="0.3">
      <c r="A26" s="72" t="s">
        <v>255</v>
      </c>
      <c r="B26" s="188" t="s">
        <v>271</v>
      </c>
      <c r="C26" s="186"/>
      <c r="D26" s="111">
        <v>188.5</v>
      </c>
      <c r="E26" s="107">
        <f t="shared" si="0"/>
        <v>1.9000000000000057</v>
      </c>
      <c r="F26" s="108" t="str">
        <f t="shared" si="1"/>
        <v>0:22</v>
      </c>
      <c r="G26" s="109"/>
      <c r="H26" s="109">
        <f t="shared" si="2"/>
        <v>0.69374999999999998</v>
      </c>
      <c r="I26" s="109"/>
      <c r="J26" s="246">
        <v>0.4548611111111111</v>
      </c>
      <c r="K26" s="247" t="s">
        <v>360</v>
      </c>
    </row>
    <row r="27" spans="1:17" ht="16.2" thickBot="1" x14ac:dyDescent="0.3">
      <c r="A27" s="88" t="s">
        <v>262</v>
      </c>
      <c r="B27" s="86"/>
      <c r="C27" s="190"/>
      <c r="D27" s="89"/>
      <c r="E27" s="102">
        <f>SUM(E29:E50)</f>
        <v>21.299999999999983</v>
      </c>
      <c r="F27" s="86"/>
      <c r="G27" s="89"/>
      <c r="H27" s="90"/>
      <c r="I27" s="91"/>
      <c r="J27" s="101"/>
      <c r="K27" s="100"/>
      <c r="P27" s="185"/>
      <c r="Q27" s="183"/>
    </row>
    <row r="28" spans="1:17" ht="16.2" thickBot="1" x14ac:dyDescent="0.3">
      <c r="A28" s="103" t="s">
        <v>369</v>
      </c>
      <c r="B28" s="104"/>
      <c r="C28" s="104"/>
      <c r="D28" s="93"/>
      <c r="E28" s="93"/>
      <c r="F28" s="93"/>
      <c r="G28" s="93"/>
      <c r="H28" s="93"/>
      <c r="I28" s="324"/>
      <c r="J28" s="92"/>
      <c r="K28" s="96"/>
      <c r="P28" s="327"/>
      <c r="Q28" s="183"/>
    </row>
    <row r="29" spans="1:17" s="113" customFormat="1" ht="13.8" x14ac:dyDescent="0.25">
      <c r="A29" s="72" t="s">
        <v>255</v>
      </c>
      <c r="B29" s="188" t="s">
        <v>271</v>
      </c>
      <c r="C29" s="186"/>
      <c r="D29" s="111">
        <v>188.5</v>
      </c>
      <c r="E29" s="107"/>
      <c r="F29" s="108"/>
      <c r="G29" s="109"/>
      <c r="H29" s="109"/>
      <c r="I29" s="248">
        <v>0.45833333333333331</v>
      </c>
      <c r="J29" s="244">
        <v>0.72916666666666663</v>
      </c>
      <c r="K29" s="245" t="s">
        <v>359</v>
      </c>
    </row>
    <row r="30" spans="1:17" s="113" customFormat="1" ht="13.8" x14ac:dyDescent="0.25">
      <c r="A30" s="72"/>
      <c r="B30" s="188" t="s">
        <v>73</v>
      </c>
      <c r="C30" s="186"/>
      <c r="D30" s="111">
        <v>187.2</v>
      </c>
      <c r="E30" s="107">
        <f t="shared" ref="E30:E50" si="4">(D29-D30)</f>
        <v>1.3000000000000114</v>
      </c>
      <c r="F30" s="108" t="str">
        <f t="shared" ref="F30:F50" si="5">TEXT(E30/$B$4,"h:mm")</f>
        <v>0:15</v>
      </c>
      <c r="G30" s="109"/>
      <c r="H30" s="109">
        <f t="shared" ref="H30:H35" si="6">I29+F30</f>
        <v>0.46875</v>
      </c>
      <c r="I30" s="110">
        <f t="shared" ref="I30:I35" si="7">(H30+G30)</f>
        <v>0.46875</v>
      </c>
      <c r="J30" s="244"/>
      <c r="K30" s="245"/>
    </row>
    <row r="31" spans="1:17" s="113" customFormat="1" ht="13.8" x14ac:dyDescent="0.25">
      <c r="A31" s="72"/>
      <c r="B31" s="188" t="s">
        <v>73</v>
      </c>
      <c r="C31" s="186"/>
      <c r="D31" s="111">
        <v>186</v>
      </c>
      <c r="E31" s="107">
        <f t="shared" si="4"/>
        <v>1.1999999999999886</v>
      </c>
      <c r="F31" s="108" t="str">
        <f t="shared" si="5"/>
        <v>0:14</v>
      </c>
      <c r="G31" s="109"/>
      <c r="H31" s="109">
        <f t="shared" si="6"/>
        <v>0.47847222222222224</v>
      </c>
      <c r="I31" s="110">
        <f t="shared" si="7"/>
        <v>0.47847222222222224</v>
      </c>
      <c r="J31" s="244"/>
      <c r="K31" s="245"/>
    </row>
    <row r="32" spans="1:17" s="113" customFormat="1" ht="13.8" x14ac:dyDescent="0.25">
      <c r="A32" s="72"/>
      <c r="B32" s="188" t="s">
        <v>73</v>
      </c>
      <c r="C32" s="186"/>
      <c r="D32" s="111">
        <v>185.5</v>
      </c>
      <c r="E32" s="107">
        <f t="shared" si="4"/>
        <v>0.5</v>
      </c>
      <c r="F32" s="108" t="str">
        <f t="shared" si="5"/>
        <v>0:06</v>
      </c>
      <c r="G32" s="109"/>
      <c r="H32" s="109">
        <f t="shared" si="6"/>
        <v>0.4826388888888889</v>
      </c>
      <c r="I32" s="110">
        <f t="shared" si="7"/>
        <v>0.4826388888888889</v>
      </c>
      <c r="J32" s="244">
        <v>0.70486111111111116</v>
      </c>
      <c r="K32" s="245" t="s">
        <v>367</v>
      </c>
    </row>
    <row r="33" spans="1:11" s="113" customFormat="1" ht="13.8" x14ac:dyDescent="0.25">
      <c r="A33" s="72" t="s">
        <v>263</v>
      </c>
      <c r="B33" s="188" t="s">
        <v>268</v>
      </c>
      <c r="C33" s="186"/>
      <c r="D33" s="111">
        <v>184</v>
      </c>
      <c r="E33" s="107">
        <f t="shared" si="4"/>
        <v>1.5</v>
      </c>
      <c r="F33" s="108" t="str">
        <f t="shared" si="5"/>
        <v>0:18</v>
      </c>
      <c r="G33" s="109"/>
      <c r="H33" s="109">
        <f t="shared" si="6"/>
        <v>0.49513888888888891</v>
      </c>
      <c r="I33" s="110">
        <f t="shared" si="7"/>
        <v>0.49513888888888891</v>
      </c>
      <c r="J33" s="189"/>
      <c r="K33" s="110"/>
    </row>
    <row r="34" spans="1:11" s="113" customFormat="1" ht="13.8" x14ac:dyDescent="0.25">
      <c r="A34" s="72"/>
      <c r="B34" s="188" t="s">
        <v>264</v>
      </c>
      <c r="C34" s="186"/>
      <c r="D34" s="111">
        <v>181.3</v>
      </c>
      <c r="E34" s="107">
        <f t="shared" si="4"/>
        <v>2.6999999999999886</v>
      </c>
      <c r="F34" s="108" t="str">
        <f t="shared" si="5"/>
        <v>0:32</v>
      </c>
      <c r="G34" s="109">
        <v>1.0416666666666666E-2</v>
      </c>
      <c r="H34" s="109">
        <f t="shared" si="6"/>
        <v>0.51736111111111116</v>
      </c>
      <c r="I34" s="110">
        <f t="shared" si="7"/>
        <v>0.52777777777777779</v>
      </c>
      <c r="J34" s="244">
        <v>0.69444444444444453</v>
      </c>
      <c r="K34" s="245" t="s">
        <v>366</v>
      </c>
    </row>
    <row r="35" spans="1:11" s="113" customFormat="1" ht="13.8" x14ac:dyDescent="0.25">
      <c r="A35" s="72" t="s">
        <v>265</v>
      </c>
      <c r="B35" s="188" t="s">
        <v>73</v>
      </c>
      <c r="C35" s="186"/>
      <c r="D35" s="111">
        <v>180.1</v>
      </c>
      <c r="E35" s="107">
        <f t="shared" si="4"/>
        <v>1.2000000000000171</v>
      </c>
      <c r="F35" s="108" t="str">
        <f t="shared" si="5"/>
        <v>0:14</v>
      </c>
      <c r="G35" s="109"/>
      <c r="H35" s="109">
        <f t="shared" si="6"/>
        <v>0.53749999999999998</v>
      </c>
      <c r="I35" s="110">
        <f t="shared" si="7"/>
        <v>0.53749999999999998</v>
      </c>
      <c r="J35" s="189"/>
      <c r="K35" s="110"/>
    </row>
    <row r="36" spans="1:11" s="113" customFormat="1" ht="13.8" x14ac:dyDescent="0.25">
      <c r="A36" s="72"/>
      <c r="B36" s="188" t="s">
        <v>363</v>
      </c>
      <c r="C36" s="186"/>
      <c r="D36" s="111">
        <v>180</v>
      </c>
      <c r="E36" s="107">
        <f t="shared" ref="E36" si="8">(D35-D36)</f>
        <v>9.9999999999994316E-2</v>
      </c>
      <c r="F36" s="108" t="str">
        <f t="shared" ref="F36" si="9">TEXT(E36/$B$4,"h:mm")</f>
        <v>0:01</v>
      </c>
      <c r="G36" s="109">
        <v>3.125E-2</v>
      </c>
      <c r="H36" s="109">
        <f t="shared" ref="H36:H50" si="10">I35+F36</f>
        <v>0.53819444444444442</v>
      </c>
      <c r="I36" s="110">
        <f t="shared" ref="I36:I38" si="11">(H36+G36)</f>
        <v>0.56944444444444442</v>
      </c>
      <c r="J36" s="189"/>
      <c r="K36" s="110"/>
    </row>
    <row r="37" spans="1:11" s="113" customFormat="1" ht="13.8" x14ac:dyDescent="0.25">
      <c r="A37" s="72"/>
      <c r="B37" s="188" t="s">
        <v>364</v>
      </c>
      <c r="C37" s="186"/>
      <c r="D37" s="111">
        <v>179.3</v>
      </c>
      <c r="E37" s="107">
        <f>(D35-D37)</f>
        <v>0.79999999999998295</v>
      </c>
      <c r="F37" s="108" t="str">
        <f t="shared" si="5"/>
        <v>0:09</v>
      </c>
      <c r="G37" s="109">
        <v>1.0416666666666666E-2</v>
      </c>
      <c r="H37" s="109">
        <f t="shared" si="10"/>
        <v>0.5756944444444444</v>
      </c>
      <c r="I37" s="110">
        <f t="shared" si="11"/>
        <v>0.58611111111111103</v>
      </c>
      <c r="J37" s="189"/>
      <c r="K37" s="110"/>
    </row>
    <row r="38" spans="1:11" s="113" customFormat="1" ht="13.8" x14ac:dyDescent="0.25">
      <c r="A38" s="72"/>
      <c r="B38" s="188" t="s">
        <v>73</v>
      </c>
      <c r="C38" s="186"/>
      <c r="D38" s="111">
        <v>176.9</v>
      </c>
      <c r="E38" s="107">
        <f t="shared" si="4"/>
        <v>2.4000000000000057</v>
      </c>
      <c r="F38" s="108" t="str">
        <f t="shared" si="5"/>
        <v>0:28</v>
      </c>
      <c r="G38" s="109"/>
      <c r="H38" s="109">
        <f t="shared" si="10"/>
        <v>0.60555555555555551</v>
      </c>
      <c r="I38" s="110">
        <f t="shared" si="11"/>
        <v>0.60555555555555551</v>
      </c>
      <c r="J38" s="189"/>
      <c r="K38" s="110"/>
    </row>
    <row r="39" spans="1:11" s="113" customFormat="1" ht="13.8" x14ac:dyDescent="0.25">
      <c r="A39" s="72"/>
      <c r="B39" s="188" t="s">
        <v>267</v>
      </c>
      <c r="C39" s="186"/>
      <c r="D39" s="111">
        <v>175.8</v>
      </c>
      <c r="E39" s="107">
        <f t="shared" si="4"/>
        <v>1.0999999999999943</v>
      </c>
      <c r="F39" s="108" t="str">
        <f t="shared" si="5"/>
        <v>0:13</v>
      </c>
      <c r="G39" s="109"/>
      <c r="H39" s="109">
        <f t="shared" ref="H39:H49" si="12">I38+F39</f>
        <v>0.61458333333333326</v>
      </c>
      <c r="I39" s="110">
        <f t="shared" ref="I39:I49" si="13">(H39+G39)</f>
        <v>0.61458333333333326</v>
      </c>
      <c r="J39" s="189"/>
      <c r="K39" s="110"/>
    </row>
    <row r="40" spans="1:11" s="113" customFormat="1" ht="13.8" x14ac:dyDescent="0.25">
      <c r="A40" s="72"/>
      <c r="B40" s="188" t="s">
        <v>73</v>
      </c>
      <c r="C40" s="186"/>
      <c r="D40" s="111">
        <v>175.5</v>
      </c>
      <c r="E40" s="107">
        <f t="shared" si="4"/>
        <v>0.30000000000001137</v>
      </c>
      <c r="F40" s="108" t="str">
        <f t="shared" si="5"/>
        <v>0:03</v>
      </c>
      <c r="G40" s="109"/>
      <c r="H40" s="109">
        <f t="shared" si="12"/>
        <v>0.61666666666666659</v>
      </c>
      <c r="I40" s="110">
        <f t="shared" si="13"/>
        <v>0.61666666666666659</v>
      </c>
      <c r="J40" s="244"/>
      <c r="K40" s="245"/>
    </row>
    <row r="41" spans="1:11" s="113" customFormat="1" ht="13.8" x14ac:dyDescent="0.25">
      <c r="A41" s="72" t="s">
        <v>266</v>
      </c>
      <c r="B41" s="188" t="s">
        <v>73</v>
      </c>
      <c r="C41" s="186"/>
      <c r="D41" s="111">
        <v>175.4</v>
      </c>
      <c r="E41" s="107">
        <f t="shared" si="4"/>
        <v>9.9999999999994316E-2</v>
      </c>
      <c r="F41" s="108" t="str">
        <f t="shared" si="5"/>
        <v>0:01</v>
      </c>
      <c r="G41" s="109"/>
      <c r="H41" s="109">
        <f t="shared" si="12"/>
        <v>0.61736111111111103</v>
      </c>
      <c r="I41" s="110">
        <f t="shared" si="13"/>
        <v>0.61736111111111103</v>
      </c>
      <c r="J41" s="189"/>
      <c r="K41" s="245"/>
    </row>
    <row r="42" spans="1:11" s="113" customFormat="1" ht="13.8" x14ac:dyDescent="0.25">
      <c r="A42" s="72"/>
      <c r="B42" s="188" t="s">
        <v>73</v>
      </c>
      <c r="C42" s="186"/>
      <c r="D42" s="111">
        <v>175.2</v>
      </c>
      <c r="E42" s="107">
        <f t="shared" si="4"/>
        <v>0.20000000000001705</v>
      </c>
      <c r="F42" s="108" t="str">
        <f t="shared" si="5"/>
        <v>0:02</v>
      </c>
      <c r="G42" s="109"/>
      <c r="H42" s="109">
        <f t="shared" si="12"/>
        <v>0.61874999999999991</v>
      </c>
      <c r="I42" s="110">
        <f t="shared" si="13"/>
        <v>0.61874999999999991</v>
      </c>
      <c r="J42" s="244"/>
      <c r="K42" s="245"/>
    </row>
    <row r="43" spans="1:11" s="113" customFormat="1" ht="13.8" x14ac:dyDescent="0.25">
      <c r="A43" s="72"/>
      <c r="B43" s="188" t="s">
        <v>73</v>
      </c>
      <c r="C43" s="186"/>
      <c r="D43" s="111">
        <v>174.9</v>
      </c>
      <c r="E43" s="107">
        <f t="shared" si="4"/>
        <v>0.29999999999998295</v>
      </c>
      <c r="F43" s="108" t="str">
        <f t="shared" si="5"/>
        <v>0:03</v>
      </c>
      <c r="G43" s="109">
        <v>1.0416666666666666E-2</v>
      </c>
      <c r="H43" s="109">
        <f t="shared" si="12"/>
        <v>0.62083333333333324</v>
      </c>
      <c r="I43" s="110">
        <f t="shared" si="13"/>
        <v>0.63124999999999987</v>
      </c>
      <c r="J43" s="189"/>
      <c r="K43" s="110"/>
    </row>
    <row r="44" spans="1:11" s="113" customFormat="1" ht="13.8" x14ac:dyDescent="0.25">
      <c r="A44" s="72"/>
      <c r="B44" s="188" t="s">
        <v>73</v>
      </c>
      <c r="C44" s="186"/>
      <c r="D44" s="111">
        <v>174.5</v>
      </c>
      <c r="E44" s="107">
        <f t="shared" si="4"/>
        <v>0.40000000000000568</v>
      </c>
      <c r="F44" s="108" t="str">
        <f t="shared" si="5"/>
        <v>0:04</v>
      </c>
      <c r="G44" s="109"/>
      <c r="H44" s="109">
        <f t="shared" si="12"/>
        <v>0.63402777777777763</v>
      </c>
      <c r="I44" s="110">
        <f t="shared" si="13"/>
        <v>0.63402777777777763</v>
      </c>
      <c r="J44" s="189"/>
      <c r="K44" s="110"/>
    </row>
    <row r="45" spans="1:11" s="113" customFormat="1" ht="13.8" x14ac:dyDescent="0.25">
      <c r="A45" s="72"/>
      <c r="B45" s="188" t="s">
        <v>270</v>
      </c>
      <c r="C45" s="186"/>
      <c r="D45" s="111">
        <v>173.9</v>
      </c>
      <c r="E45" s="107">
        <f t="shared" si="4"/>
        <v>0.59999999999999432</v>
      </c>
      <c r="F45" s="108" t="str">
        <f t="shared" si="5"/>
        <v>0:07</v>
      </c>
      <c r="G45" s="109"/>
      <c r="H45" s="109">
        <f t="shared" si="12"/>
        <v>0.63888888888888873</v>
      </c>
      <c r="I45" s="110">
        <f t="shared" si="13"/>
        <v>0.63888888888888873</v>
      </c>
      <c r="J45" s="244">
        <v>0.43402777777777773</v>
      </c>
      <c r="K45" s="245" t="s">
        <v>361</v>
      </c>
    </row>
    <row r="46" spans="1:11" s="113" customFormat="1" ht="13.8" x14ac:dyDescent="0.25">
      <c r="A46" s="72"/>
      <c r="B46" s="188" t="s">
        <v>73</v>
      </c>
      <c r="C46" s="186"/>
      <c r="D46" s="111">
        <v>172.3</v>
      </c>
      <c r="E46" s="107">
        <f t="shared" si="4"/>
        <v>1.5999999999999943</v>
      </c>
      <c r="F46" s="108" t="str">
        <f t="shared" si="5"/>
        <v>0:19</v>
      </c>
      <c r="G46" s="109"/>
      <c r="H46" s="109">
        <f t="shared" si="12"/>
        <v>0.65208333333333313</v>
      </c>
      <c r="I46" s="110">
        <f t="shared" si="13"/>
        <v>0.65208333333333313</v>
      </c>
      <c r="J46" s="189"/>
      <c r="K46" s="110"/>
    </row>
    <row r="47" spans="1:11" s="113" customFormat="1" ht="13.8" x14ac:dyDescent="0.25">
      <c r="A47" s="72"/>
      <c r="B47" s="188" t="s">
        <v>73</v>
      </c>
      <c r="C47" s="186"/>
      <c r="D47" s="111">
        <v>172.1</v>
      </c>
      <c r="E47" s="107">
        <f t="shared" si="4"/>
        <v>0.20000000000001705</v>
      </c>
      <c r="F47" s="108" t="str">
        <f t="shared" si="5"/>
        <v>0:02</v>
      </c>
      <c r="G47" s="109"/>
      <c r="H47" s="109">
        <f t="shared" si="12"/>
        <v>0.65347222222222201</v>
      </c>
      <c r="I47" s="110">
        <f t="shared" si="13"/>
        <v>0.65347222222222201</v>
      </c>
      <c r="J47" s="244"/>
      <c r="K47" s="245"/>
    </row>
    <row r="48" spans="1:11" s="113" customFormat="1" ht="13.8" x14ac:dyDescent="0.25">
      <c r="A48" s="72"/>
      <c r="B48" s="188" t="s">
        <v>73</v>
      </c>
      <c r="C48" s="186"/>
      <c r="D48" s="111">
        <v>170.6</v>
      </c>
      <c r="E48" s="107">
        <f t="shared" si="4"/>
        <v>1.5</v>
      </c>
      <c r="F48" s="108" t="str">
        <f t="shared" si="5"/>
        <v>0:18</v>
      </c>
      <c r="G48" s="109"/>
      <c r="H48" s="109">
        <f t="shared" si="12"/>
        <v>0.66597222222222197</v>
      </c>
      <c r="I48" s="110">
        <f t="shared" si="13"/>
        <v>0.66597222222222197</v>
      </c>
      <c r="J48" s="244"/>
      <c r="K48" s="245"/>
    </row>
    <row r="49" spans="1:19" s="113" customFormat="1" ht="13.8" x14ac:dyDescent="0.25">
      <c r="A49" s="72"/>
      <c r="B49" s="188" t="s">
        <v>273</v>
      </c>
      <c r="C49" s="186"/>
      <c r="D49" s="111">
        <v>169.5</v>
      </c>
      <c r="E49" s="107">
        <f t="shared" si="4"/>
        <v>1.0999999999999943</v>
      </c>
      <c r="F49" s="108" t="str">
        <f t="shared" si="5"/>
        <v>0:13</v>
      </c>
      <c r="G49" s="109"/>
      <c r="H49" s="109">
        <f t="shared" si="12"/>
        <v>0.67499999999999971</v>
      </c>
      <c r="I49" s="110">
        <f t="shared" si="13"/>
        <v>0.67499999999999971</v>
      </c>
      <c r="J49" s="244">
        <v>0.41666666666666669</v>
      </c>
      <c r="K49" s="245" t="s">
        <v>362</v>
      </c>
    </row>
    <row r="50" spans="1:19" s="113" customFormat="1" ht="14.4" thickBot="1" x14ac:dyDescent="0.3">
      <c r="A50" s="72" t="s">
        <v>274</v>
      </c>
      <c r="B50" s="188" t="s">
        <v>275</v>
      </c>
      <c r="C50" s="186"/>
      <c r="D50" s="111">
        <v>167.3</v>
      </c>
      <c r="E50" s="107">
        <f t="shared" si="4"/>
        <v>2.1999999999999886</v>
      </c>
      <c r="F50" s="108" t="str">
        <f t="shared" si="5"/>
        <v>0:26</v>
      </c>
      <c r="G50" s="109"/>
      <c r="H50" s="109">
        <f t="shared" si="10"/>
        <v>0.69305555555555531</v>
      </c>
      <c r="I50" s="110"/>
      <c r="J50" s="189"/>
      <c r="K50" s="245" t="s">
        <v>365</v>
      </c>
    </row>
    <row r="51" spans="1:19" ht="16.2" thickBot="1" x14ac:dyDescent="0.3">
      <c r="A51" s="88" t="s">
        <v>282</v>
      </c>
      <c r="B51" s="86"/>
      <c r="C51" s="190"/>
      <c r="D51" s="89"/>
      <c r="E51" s="102">
        <f>SUM(E53:E61)</f>
        <v>12.100000000000023</v>
      </c>
      <c r="F51" s="86"/>
      <c r="G51" s="89"/>
      <c r="H51" s="90"/>
      <c r="I51" s="91"/>
      <c r="J51" s="172"/>
      <c r="K51" s="173"/>
      <c r="P51" s="185"/>
      <c r="Q51" s="183"/>
    </row>
    <row r="52" spans="1:19" s="113" customFormat="1" ht="16.2" thickBot="1" x14ac:dyDescent="0.3">
      <c r="A52" s="103" t="s">
        <v>368</v>
      </c>
      <c r="B52" s="93"/>
      <c r="C52" s="93"/>
      <c r="D52" s="93"/>
      <c r="E52" s="94"/>
      <c r="F52" s="93"/>
      <c r="G52" s="95"/>
      <c r="H52" s="95"/>
      <c r="I52" s="96"/>
      <c r="J52" s="238"/>
      <c r="K52" s="192"/>
      <c r="P52" s="185"/>
      <c r="Q52" s="183"/>
      <c r="R52" s="78"/>
      <c r="S52" s="78"/>
    </row>
    <row r="53" spans="1:19" s="113" customFormat="1" ht="15.6" x14ac:dyDescent="0.25">
      <c r="A53" s="72" t="s">
        <v>274</v>
      </c>
      <c r="B53" s="188" t="s">
        <v>275</v>
      </c>
      <c r="C53" s="186"/>
      <c r="D53" s="111">
        <v>167.3</v>
      </c>
      <c r="E53" s="206"/>
      <c r="F53" s="74"/>
      <c r="G53" s="109"/>
      <c r="H53" s="109"/>
      <c r="I53" s="248">
        <v>0.44444444444444442</v>
      </c>
      <c r="J53" s="244">
        <v>0.66666666666666663</v>
      </c>
      <c r="K53" s="245" t="s">
        <v>359</v>
      </c>
      <c r="P53" s="185"/>
      <c r="Q53" s="183"/>
      <c r="R53" s="78"/>
      <c r="S53" s="78"/>
    </row>
    <row r="54" spans="1:19" s="113" customFormat="1" ht="15.6" x14ac:dyDescent="0.25">
      <c r="A54" s="72"/>
      <c r="B54" s="188" t="s">
        <v>73</v>
      </c>
      <c r="C54" s="186"/>
      <c r="D54" s="111">
        <v>165.4</v>
      </c>
      <c r="E54" s="107">
        <f t="shared" ref="E54:E61" si="14">(D53-D54)</f>
        <v>1.9000000000000057</v>
      </c>
      <c r="F54" s="108" t="str">
        <f t="shared" ref="F54:F61" si="15">TEXT(E54/$B$4,"h:mm")</f>
        <v>0:22</v>
      </c>
      <c r="G54" s="109"/>
      <c r="H54" s="109">
        <f t="shared" ref="H54:H61" si="16">I53+F54</f>
        <v>0.4597222222222222</v>
      </c>
      <c r="I54" s="110">
        <f t="shared" ref="I54:I60" si="17">(H54+G54)</f>
        <v>0.4597222222222222</v>
      </c>
      <c r="J54" s="244"/>
      <c r="K54" s="245"/>
      <c r="P54" s="185"/>
      <c r="Q54" s="183"/>
      <c r="R54" s="78"/>
      <c r="S54" s="78"/>
    </row>
    <row r="55" spans="1:19" s="113" customFormat="1" ht="26.4" x14ac:dyDescent="0.25">
      <c r="A55" s="72"/>
      <c r="B55" s="188" t="s">
        <v>375</v>
      </c>
      <c r="C55" s="186"/>
      <c r="D55" s="111">
        <v>163.9</v>
      </c>
      <c r="E55" s="107">
        <f t="shared" si="14"/>
        <v>1.5</v>
      </c>
      <c r="F55" s="108" t="str">
        <f t="shared" si="15"/>
        <v>0:18</v>
      </c>
      <c r="G55" s="109"/>
      <c r="H55" s="109">
        <f t="shared" si="16"/>
        <v>0.47222222222222221</v>
      </c>
      <c r="I55" s="110">
        <f t="shared" si="17"/>
        <v>0.47222222222222221</v>
      </c>
      <c r="J55" s="244">
        <v>0.65625</v>
      </c>
      <c r="K55" s="245" t="s">
        <v>381</v>
      </c>
      <c r="P55" s="185"/>
      <c r="Q55" s="183"/>
      <c r="R55" s="78"/>
      <c r="S55" s="78"/>
    </row>
    <row r="56" spans="1:19" s="113" customFormat="1" ht="15.6" x14ac:dyDescent="0.25">
      <c r="A56" s="133"/>
      <c r="B56" s="188" t="s">
        <v>291</v>
      </c>
      <c r="C56" s="186"/>
      <c r="D56" s="111">
        <v>163.6</v>
      </c>
      <c r="E56" s="107">
        <f t="shared" si="14"/>
        <v>0.30000000000001137</v>
      </c>
      <c r="F56" s="108" t="str">
        <f t="shared" si="15"/>
        <v>0:03</v>
      </c>
      <c r="G56" s="109"/>
      <c r="H56" s="109">
        <f t="shared" si="16"/>
        <v>0.47430555555555554</v>
      </c>
      <c r="I56" s="110">
        <f t="shared" si="17"/>
        <v>0.47430555555555554</v>
      </c>
      <c r="J56" s="244">
        <v>0.60416666666666663</v>
      </c>
      <c r="K56" s="245" t="s">
        <v>380</v>
      </c>
      <c r="P56" s="185"/>
      <c r="Q56" s="183"/>
      <c r="R56" s="78"/>
      <c r="S56" s="78"/>
    </row>
    <row r="57" spans="1:19" s="113" customFormat="1" ht="15.6" x14ac:dyDescent="0.25">
      <c r="A57" s="133"/>
      <c r="B57" s="188" t="s">
        <v>292</v>
      </c>
      <c r="C57" s="186"/>
      <c r="D57" s="111">
        <v>161.19999999999999</v>
      </c>
      <c r="E57" s="107">
        <f t="shared" si="14"/>
        <v>2.4000000000000057</v>
      </c>
      <c r="F57" s="108" t="str">
        <f t="shared" si="15"/>
        <v>0:28</v>
      </c>
      <c r="G57" s="109"/>
      <c r="H57" s="109">
        <f t="shared" si="16"/>
        <v>0.49374999999999997</v>
      </c>
      <c r="I57" s="110">
        <f t="shared" si="17"/>
        <v>0.49374999999999997</v>
      </c>
      <c r="J57" s="244">
        <v>0.57638888888888895</v>
      </c>
      <c r="K57" s="245" t="s">
        <v>373</v>
      </c>
      <c r="P57" s="185"/>
      <c r="Q57" s="183"/>
      <c r="R57" s="78"/>
      <c r="S57" s="78"/>
    </row>
    <row r="58" spans="1:19" s="113" customFormat="1" ht="15.6" x14ac:dyDescent="0.25">
      <c r="A58" s="133"/>
      <c r="B58" s="188" t="s">
        <v>293</v>
      </c>
      <c r="C58" s="186"/>
      <c r="D58" s="111">
        <v>159.6</v>
      </c>
      <c r="E58" s="107">
        <f t="shared" si="14"/>
        <v>1.5999999999999943</v>
      </c>
      <c r="F58" s="108" t="str">
        <f t="shared" si="15"/>
        <v>0:19</v>
      </c>
      <c r="G58" s="109"/>
      <c r="H58" s="109">
        <f t="shared" si="16"/>
        <v>0.50694444444444442</v>
      </c>
      <c r="I58" s="110">
        <f t="shared" si="17"/>
        <v>0.50694444444444442</v>
      </c>
      <c r="J58" s="244">
        <v>0.55208333333333337</v>
      </c>
      <c r="K58" s="245" t="s">
        <v>372</v>
      </c>
      <c r="P58" s="185"/>
      <c r="Q58" s="183"/>
      <c r="R58" s="78"/>
      <c r="S58" s="78"/>
    </row>
    <row r="59" spans="1:19" s="113" customFormat="1" ht="15.6" x14ac:dyDescent="0.25">
      <c r="A59" s="72"/>
      <c r="B59" s="188" t="s">
        <v>73</v>
      </c>
      <c r="C59" s="186"/>
      <c r="D59" s="111">
        <v>159.6</v>
      </c>
      <c r="E59" s="107">
        <f t="shared" si="14"/>
        <v>0</v>
      </c>
      <c r="F59" s="108" t="str">
        <f t="shared" si="15"/>
        <v>0:00</v>
      </c>
      <c r="G59" s="109"/>
      <c r="H59" s="109">
        <f t="shared" si="16"/>
        <v>0.50694444444444442</v>
      </c>
      <c r="I59" s="110">
        <f t="shared" si="17"/>
        <v>0.50694444444444442</v>
      </c>
      <c r="J59" s="189"/>
      <c r="K59" s="245"/>
      <c r="P59" s="185"/>
      <c r="Q59" s="183"/>
      <c r="R59" s="78"/>
      <c r="S59" s="78"/>
    </row>
    <row r="60" spans="1:19" s="113" customFormat="1" ht="15.6" x14ac:dyDescent="0.25">
      <c r="A60" s="72"/>
      <c r="B60" s="188" t="s">
        <v>73</v>
      </c>
      <c r="C60" s="186"/>
      <c r="D60" s="111">
        <v>155.5</v>
      </c>
      <c r="E60" s="107">
        <f t="shared" si="14"/>
        <v>4.0999999999999943</v>
      </c>
      <c r="F60" s="108" t="str">
        <f t="shared" si="15"/>
        <v>0:49</v>
      </c>
      <c r="G60" s="109"/>
      <c r="H60" s="109">
        <f t="shared" si="16"/>
        <v>0.54097222222222219</v>
      </c>
      <c r="I60" s="110">
        <f t="shared" si="17"/>
        <v>0.54097222222222219</v>
      </c>
      <c r="J60" s="244">
        <v>0.4375</v>
      </c>
      <c r="K60" s="245" t="s">
        <v>365</v>
      </c>
      <c r="P60" s="185"/>
      <c r="Q60" s="183"/>
      <c r="R60" s="78"/>
      <c r="S60" s="78"/>
    </row>
    <row r="61" spans="1:19" s="113" customFormat="1" ht="15.6" x14ac:dyDescent="0.25">
      <c r="A61" s="72"/>
      <c r="B61" s="188" t="s">
        <v>284</v>
      </c>
      <c r="C61" s="186"/>
      <c r="D61" s="111">
        <v>155.19999999999999</v>
      </c>
      <c r="E61" s="107">
        <f t="shared" si="14"/>
        <v>0.30000000000001137</v>
      </c>
      <c r="F61" s="108" t="str">
        <f t="shared" si="15"/>
        <v>0:03</v>
      </c>
      <c r="G61" s="109"/>
      <c r="H61" s="109">
        <f t="shared" si="16"/>
        <v>0.54305555555555551</v>
      </c>
      <c r="I61" s="110"/>
      <c r="J61" s="244"/>
      <c r="K61" s="245"/>
      <c r="P61" s="185"/>
      <c r="Q61" s="183"/>
      <c r="R61" s="78"/>
      <c r="S61" s="78"/>
    </row>
    <row r="62" spans="1:19" s="113" customFormat="1" ht="15.6" x14ac:dyDescent="0.25">
      <c r="A62" s="188" t="s">
        <v>284</v>
      </c>
      <c r="B62" s="188" t="s">
        <v>374</v>
      </c>
      <c r="C62" s="186"/>
      <c r="D62" s="111"/>
      <c r="E62" s="107"/>
      <c r="F62" s="108"/>
      <c r="G62" s="109"/>
      <c r="H62" s="109">
        <v>0.54305555555555551</v>
      </c>
      <c r="I62" s="110">
        <v>0.55902777777777779</v>
      </c>
      <c r="J62" s="244"/>
      <c r="K62" s="245"/>
      <c r="P62" s="185"/>
      <c r="Q62" s="183"/>
      <c r="R62" s="78"/>
      <c r="S62" s="78"/>
    </row>
    <row r="63" spans="1:19" s="113" customFormat="1" ht="15.6" x14ac:dyDescent="0.25">
      <c r="A63" s="72"/>
      <c r="B63" s="188" t="s">
        <v>377</v>
      </c>
      <c r="C63" s="186"/>
      <c r="D63" s="111"/>
      <c r="E63" s="107"/>
      <c r="F63" s="108"/>
      <c r="G63" s="109"/>
      <c r="H63" s="109">
        <v>0.60416666666666663</v>
      </c>
      <c r="I63" s="110">
        <v>0.65625</v>
      </c>
      <c r="J63" s="244">
        <v>0.4201388888888889</v>
      </c>
      <c r="K63" s="245" t="s">
        <v>371</v>
      </c>
      <c r="P63" s="185"/>
      <c r="Q63" s="183"/>
      <c r="R63" s="78"/>
      <c r="S63" s="78"/>
    </row>
    <row r="64" spans="1:19" s="113" customFormat="1" ht="15.6" x14ac:dyDescent="0.25">
      <c r="A64" s="72"/>
      <c r="B64" s="188" t="s">
        <v>271</v>
      </c>
      <c r="C64" s="186"/>
      <c r="D64" s="111"/>
      <c r="E64" s="107"/>
      <c r="F64" s="108"/>
      <c r="G64" s="109"/>
      <c r="H64" s="109">
        <v>0.66666666666666663</v>
      </c>
      <c r="I64" s="110"/>
      <c r="J64" s="244"/>
      <c r="K64" s="245"/>
      <c r="P64" s="185"/>
      <c r="Q64" s="183"/>
      <c r="R64" s="78"/>
      <c r="S64" s="78"/>
    </row>
    <row r="65" spans="1:19" s="113" customFormat="1" ht="16.2" thickBot="1" x14ac:dyDescent="0.3">
      <c r="A65" s="72"/>
      <c r="B65" s="188"/>
      <c r="C65" s="186"/>
      <c r="D65" s="111"/>
      <c r="E65" s="107"/>
      <c r="F65" s="108"/>
      <c r="G65" s="109"/>
      <c r="H65" s="109"/>
      <c r="I65" s="110"/>
      <c r="J65" s="246"/>
      <c r="K65" s="247"/>
      <c r="P65" s="185"/>
      <c r="Q65" s="183"/>
      <c r="R65" s="78"/>
      <c r="S65" s="78"/>
    </row>
    <row r="66" spans="1:19" s="113" customFormat="1" ht="16.2" thickBot="1" x14ac:dyDescent="0.3">
      <c r="A66" s="191"/>
      <c r="B66" s="239"/>
      <c r="C66" s="240"/>
      <c r="D66" s="241"/>
      <c r="E66" s="242"/>
      <c r="F66" s="243"/>
      <c r="G66" s="95"/>
      <c r="H66" s="95"/>
      <c r="I66" s="96"/>
      <c r="J66" s="112"/>
      <c r="K66" s="112"/>
      <c r="P66" s="185"/>
      <c r="Q66" s="183"/>
      <c r="R66" s="78"/>
      <c r="S66" s="78"/>
    </row>
    <row r="67" spans="1:19" ht="16.2" thickBot="1" x14ac:dyDescent="0.3">
      <c r="A67" s="117"/>
      <c r="B67" s="85" t="s">
        <v>56</v>
      </c>
      <c r="C67" s="85"/>
      <c r="D67" s="85" t="s">
        <v>57</v>
      </c>
      <c r="E67" s="86"/>
      <c r="F67" s="85"/>
      <c r="G67" s="85" t="s">
        <v>58</v>
      </c>
      <c r="H67" s="85" t="s">
        <v>59</v>
      </c>
      <c r="I67" s="87"/>
      <c r="P67" s="185"/>
      <c r="Q67" s="183"/>
    </row>
    <row r="68" spans="1:19" x14ac:dyDescent="0.25">
      <c r="A68" s="105" t="s">
        <v>14</v>
      </c>
      <c r="B68" s="114" t="s">
        <v>283</v>
      </c>
      <c r="C68" s="114"/>
      <c r="D68" s="118" t="s">
        <v>60</v>
      </c>
      <c r="E68" s="119"/>
      <c r="F68" s="115"/>
      <c r="G68" s="116">
        <v>0.4375</v>
      </c>
      <c r="H68" s="116">
        <v>0.6875</v>
      </c>
      <c r="I68" s="106"/>
    </row>
    <row r="69" spans="1:19" ht="13.8" thickBot="1" x14ac:dyDescent="0.3">
      <c r="A69" s="79"/>
      <c r="B69" s="81"/>
      <c r="C69" s="81"/>
      <c r="D69" s="81"/>
      <c r="E69" s="81"/>
      <c r="F69" s="81"/>
      <c r="G69" s="81"/>
      <c r="H69" s="81"/>
      <c r="I69" s="83"/>
    </row>
    <row r="70" spans="1:19" ht="13.8" thickBot="1" x14ac:dyDescent="0.3">
      <c r="A70" s="84" t="s">
        <v>55</v>
      </c>
      <c r="B70" s="85" t="s">
        <v>74</v>
      </c>
      <c r="C70" s="85"/>
      <c r="D70" s="85"/>
      <c r="E70" s="86"/>
      <c r="F70" s="85" t="s">
        <v>67</v>
      </c>
      <c r="G70" s="85" t="s">
        <v>58</v>
      </c>
      <c r="H70" s="85" t="s">
        <v>59</v>
      </c>
      <c r="I70" s="87"/>
    </row>
    <row r="71" spans="1:19" x14ac:dyDescent="0.25">
      <c r="A71" s="120" t="s">
        <v>75</v>
      </c>
      <c r="B71" s="121" t="s">
        <v>60</v>
      </c>
      <c r="C71" s="121"/>
      <c r="D71" s="122" t="s">
        <v>279</v>
      </c>
      <c r="E71" s="122"/>
      <c r="F71" s="123"/>
      <c r="G71" s="124">
        <f>G7</f>
        <v>0.45833333333333331</v>
      </c>
      <c r="H71" s="124">
        <f>H7</f>
        <v>0.70833333333333337</v>
      </c>
      <c r="I71" s="125"/>
    </row>
    <row r="72" spans="1:19" x14ac:dyDescent="0.25">
      <c r="A72" s="120" t="s">
        <v>76</v>
      </c>
      <c r="B72" s="121" t="s">
        <v>279</v>
      </c>
      <c r="C72" s="121"/>
      <c r="D72" s="122" t="s">
        <v>283</v>
      </c>
      <c r="E72" s="122"/>
      <c r="F72" s="123">
        <f>E10</f>
        <v>12.900000000000006</v>
      </c>
      <c r="G72" s="124">
        <f>I12</f>
        <v>0.52430555555555558</v>
      </c>
      <c r="H72" s="124">
        <f>H26</f>
        <v>0.69374999999999998</v>
      </c>
      <c r="I72" s="125"/>
    </row>
    <row r="73" spans="1:19" x14ac:dyDescent="0.25">
      <c r="A73" s="120" t="s">
        <v>77</v>
      </c>
      <c r="B73" s="122" t="s">
        <v>283</v>
      </c>
      <c r="C73" s="122"/>
      <c r="D73" s="122" t="s">
        <v>274</v>
      </c>
      <c r="E73" s="122"/>
      <c r="F73" s="123">
        <f>E27</f>
        <v>21.299999999999983</v>
      </c>
      <c r="G73" s="124">
        <f>I29</f>
        <v>0.45833333333333331</v>
      </c>
      <c r="H73" s="124">
        <f>H50</f>
        <v>0.69305555555555531</v>
      </c>
      <c r="I73" s="125"/>
    </row>
    <row r="74" spans="1:19" x14ac:dyDescent="0.25">
      <c r="A74" s="120" t="s">
        <v>78</v>
      </c>
      <c r="B74" s="122" t="s">
        <v>274</v>
      </c>
      <c r="C74" s="122"/>
      <c r="D74" s="122" t="s">
        <v>284</v>
      </c>
      <c r="E74" s="122"/>
      <c r="F74" s="123">
        <f>E51</f>
        <v>12.100000000000023</v>
      </c>
      <c r="G74" s="124">
        <f>I53</f>
        <v>0.44444444444444442</v>
      </c>
      <c r="H74" s="124">
        <f>H61</f>
        <v>0.54305555555555551</v>
      </c>
      <c r="I74" s="125"/>
    </row>
    <row r="75" spans="1:19" x14ac:dyDescent="0.25">
      <c r="A75" s="120" t="s">
        <v>79</v>
      </c>
      <c r="B75" s="122" t="s">
        <v>378</v>
      </c>
      <c r="C75" s="122"/>
      <c r="D75" s="122"/>
      <c r="E75" s="122"/>
      <c r="F75" s="123"/>
      <c r="G75" s="124"/>
      <c r="H75" s="124"/>
      <c r="I75" s="125"/>
    </row>
    <row r="76" spans="1:19" x14ac:dyDescent="0.25">
      <c r="A76" s="120"/>
      <c r="B76" s="122"/>
      <c r="C76" s="122"/>
      <c r="D76" s="122"/>
      <c r="E76" s="122"/>
      <c r="F76" s="123"/>
      <c r="G76" s="124"/>
      <c r="H76" s="124"/>
      <c r="I76" s="125"/>
    </row>
    <row r="77" spans="1:19" x14ac:dyDescent="0.25">
      <c r="A77" s="120"/>
      <c r="B77" s="122"/>
      <c r="C77" s="122"/>
      <c r="D77" s="126" t="s">
        <v>40</v>
      </c>
      <c r="E77" s="122"/>
      <c r="F77" s="127">
        <f>SUM(F72:F75)</f>
        <v>46.300000000000011</v>
      </c>
      <c r="G77" s="122" t="s">
        <v>67</v>
      </c>
      <c r="H77" s="122"/>
      <c r="I77" s="125"/>
    </row>
    <row r="78" spans="1:19" x14ac:dyDescent="0.25">
      <c r="A78" s="120"/>
      <c r="B78" s="122"/>
      <c r="C78" s="122"/>
      <c r="D78" s="126" t="s">
        <v>80</v>
      </c>
      <c r="E78" s="122"/>
      <c r="F78" s="127">
        <f>F77/3</f>
        <v>15.433333333333337</v>
      </c>
      <c r="G78" s="122" t="s">
        <v>67</v>
      </c>
      <c r="H78" s="122"/>
      <c r="I78" s="125"/>
    </row>
    <row r="79" spans="1:19" x14ac:dyDescent="0.25">
      <c r="A79" s="120"/>
      <c r="B79" s="122"/>
      <c r="C79" s="122"/>
      <c r="D79" s="122" t="s">
        <v>81</v>
      </c>
      <c r="E79" s="122"/>
      <c r="F79" s="122">
        <v>1</v>
      </c>
      <c r="G79" s="122"/>
      <c r="H79" s="122"/>
      <c r="I79" s="125"/>
    </row>
    <row r="80" spans="1:19" ht="13.8" thickBot="1" x14ac:dyDescent="0.3">
      <c r="A80" s="128"/>
      <c r="B80" s="129"/>
      <c r="C80" s="129"/>
      <c r="D80" s="129" t="s">
        <v>82</v>
      </c>
      <c r="E80" s="129"/>
      <c r="F80" s="130">
        <f>F77/F79</f>
        <v>46.300000000000011</v>
      </c>
      <c r="G80" s="129"/>
      <c r="H80" s="129"/>
      <c r="I80" s="131"/>
    </row>
    <row r="81" spans="1:9" x14ac:dyDescent="0.25">
      <c r="A81" s="132"/>
      <c r="B81" s="132"/>
      <c r="C81" s="132"/>
      <c r="D81" s="132"/>
      <c r="E81" s="132"/>
      <c r="F81" s="132"/>
      <c r="G81" s="132"/>
      <c r="H81" s="132"/>
      <c r="I81" s="132"/>
    </row>
  </sheetData>
  <mergeCells count="5">
    <mergeCell ref="A8:A9"/>
    <mergeCell ref="B8:B9"/>
    <mergeCell ref="F8:G8"/>
    <mergeCell ref="H8:I8"/>
    <mergeCell ref="J8:K8"/>
  </mergeCells>
  <pageMargins left="0.78740157480314965" right="0.78740157480314965" top="0.98425196850393704" bottom="0.98425196850393704" header="0.51181102362204722" footer="0.51181102362204722"/>
  <pageSetup paperSize="8"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4"/>
  <sheetViews>
    <sheetView workbookViewId="0">
      <selection activeCell="A2" sqref="A2"/>
    </sheetView>
  </sheetViews>
  <sheetFormatPr defaultColWidth="8.88671875" defaultRowHeight="14.4" x14ac:dyDescent="0.3"/>
  <cols>
    <col min="1" max="1" width="8.88671875" style="182"/>
    <col min="2" max="2" width="13.33203125" style="182" customWidth="1"/>
    <col min="3" max="3" width="38.109375" style="182" customWidth="1"/>
    <col min="4" max="16384" width="8.88671875" style="182"/>
  </cols>
  <sheetData>
    <row r="1" spans="1:3" ht="18.600000000000001" thickBot="1" x14ac:dyDescent="0.4">
      <c r="A1" s="184" t="s">
        <v>296</v>
      </c>
    </row>
    <row r="2" spans="1:3" x14ac:dyDescent="0.3">
      <c r="A2" s="111">
        <v>201.4</v>
      </c>
      <c r="B2" s="187"/>
      <c r="C2" s="188" t="s">
        <v>272</v>
      </c>
    </row>
    <row r="3" spans="1:3" x14ac:dyDescent="0.3">
      <c r="A3" s="111">
        <v>200.9</v>
      </c>
      <c r="B3" s="186"/>
      <c r="C3" s="188" t="s">
        <v>73</v>
      </c>
    </row>
    <row r="4" spans="1:3" x14ac:dyDescent="0.3">
      <c r="A4" s="111">
        <v>200.6</v>
      </c>
      <c r="B4" s="186"/>
      <c r="C4" s="188" t="s">
        <v>250</v>
      </c>
    </row>
    <row r="5" spans="1:3" x14ac:dyDescent="0.3">
      <c r="A5" s="111">
        <v>197.1</v>
      </c>
      <c r="B5" s="186"/>
      <c r="C5" s="188" t="s">
        <v>251</v>
      </c>
    </row>
    <row r="6" spans="1:3" x14ac:dyDescent="0.3">
      <c r="A6" s="111">
        <v>196.9</v>
      </c>
      <c r="B6" s="186"/>
      <c r="C6" s="188" t="s">
        <v>73</v>
      </c>
    </row>
    <row r="7" spans="1:3" x14ac:dyDescent="0.3">
      <c r="A7" s="111">
        <v>196.6</v>
      </c>
      <c r="B7" s="186"/>
      <c r="C7" s="188" t="s">
        <v>252</v>
      </c>
    </row>
    <row r="8" spans="1:3" x14ac:dyDescent="0.3">
      <c r="A8" s="111">
        <v>195.5</v>
      </c>
      <c r="B8" s="186"/>
      <c r="C8" s="188" t="s">
        <v>253</v>
      </c>
    </row>
    <row r="9" spans="1:3" x14ac:dyDescent="0.3">
      <c r="A9" s="111">
        <v>195.2</v>
      </c>
      <c r="B9" s="186"/>
      <c r="C9" s="188" t="s">
        <v>73</v>
      </c>
    </row>
    <row r="10" spans="1:3" x14ac:dyDescent="0.3">
      <c r="A10" s="111">
        <v>194.2</v>
      </c>
      <c r="B10" s="186"/>
      <c r="C10" s="188" t="s">
        <v>256</v>
      </c>
    </row>
    <row r="11" spans="1:3" x14ac:dyDescent="0.3">
      <c r="A11" s="111">
        <v>194.1</v>
      </c>
      <c r="B11" s="186"/>
      <c r="C11" s="188" t="s">
        <v>73</v>
      </c>
    </row>
    <row r="12" spans="1:3" x14ac:dyDescent="0.3">
      <c r="A12" s="111">
        <v>192</v>
      </c>
      <c r="B12" s="186"/>
      <c r="C12" s="188" t="s">
        <v>73</v>
      </c>
    </row>
    <row r="13" spans="1:3" x14ac:dyDescent="0.3">
      <c r="A13" s="111">
        <v>191.6</v>
      </c>
      <c r="B13" s="186"/>
      <c r="C13" s="188" t="s">
        <v>257</v>
      </c>
    </row>
    <row r="14" spans="1:3" x14ac:dyDescent="0.3">
      <c r="A14" s="111">
        <v>190.8</v>
      </c>
      <c r="B14" s="186"/>
      <c r="C14" s="188" t="s">
        <v>73</v>
      </c>
    </row>
    <row r="15" spans="1:3" x14ac:dyDescent="0.3">
      <c r="A15" s="111">
        <v>190.4</v>
      </c>
      <c r="B15" s="186"/>
      <c r="C15" s="188" t="s">
        <v>254</v>
      </c>
    </row>
    <row r="16" spans="1:3" x14ac:dyDescent="0.3">
      <c r="A16" s="111">
        <v>188.5</v>
      </c>
      <c r="B16" s="186"/>
      <c r="C16" s="188" t="s">
        <v>271</v>
      </c>
    </row>
    <row r="17" spans="1:3" x14ac:dyDescent="0.3">
      <c r="A17" s="111">
        <v>187.2</v>
      </c>
      <c r="B17" s="186"/>
      <c r="C17" s="188" t="s">
        <v>73</v>
      </c>
    </row>
    <row r="18" spans="1:3" x14ac:dyDescent="0.3">
      <c r="A18" s="111">
        <v>186</v>
      </c>
      <c r="B18" s="186"/>
      <c r="C18" s="188" t="s">
        <v>73</v>
      </c>
    </row>
    <row r="19" spans="1:3" x14ac:dyDescent="0.3">
      <c r="A19" s="111">
        <v>185.5</v>
      </c>
      <c r="B19" s="186"/>
      <c r="C19" s="188" t="s">
        <v>73</v>
      </c>
    </row>
    <row r="20" spans="1:3" x14ac:dyDescent="0.3">
      <c r="A20" s="111">
        <v>184</v>
      </c>
      <c r="B20" s="186"/>
      <c r="C20" s="188" t="s">
        <v>268</v>
      </c>
    </row>
    <row r="21" spans="1:3" x14ac:dyDescent="0.3">
      <c r="A21" s="111">
        <v>181.3</v>
      </c>
      <c r="B21" s="186"/>
      <c r="C21" s="188" t="s">
        <v>264</v>
      </c>
    </row>
    <row r="22" spans="1:3" x14ac:dyDescent="0.3">
      <c r="A22" s="111">
        <v>180.1</v>
      </c>
      <c r="B22" s="186"/>
      <c r="C22" s="188" t="s">
        <v>73</v>
      </c>
    </row>
    <row r="23" spans="1:3" x14ac:dyDescent="0.3">
      <c r="A23" s="111">
        <v>179.3</v>
      </c>
      <c r="B23" s="186"/>
      <c r="C23" s="188" t="s">
        <v>269</v>
      </c>
    </row>
    <row r="24" spans="1:3" x14ac:dyDescent="0.3">
      <c r="A24" s="111">
        <v>176.9</v>
      </c>
      <c r="B24" s="186"/>
      <c r="C24" s="188" t="s">
        <v>73</v>
      </c>
    </row>
    <row r="25" spans="1:3" x14ac:dyDescent="0.3">
      <c r="A25" s="111">
        <v>175.8</v>
      </c>
      <c r="B25" s="186"/>
      <c r="C25" s="188" t="s">
        <v>267</v>
      </c>
    </row>
    <row r="26" spans="1:3" x14ac:dyDescent="0.3">
      <c r="A26" s="111">
        <v>175.5</v>
      </c>
      <c r="B26" s="186"/>
      <c r="C26" s="188" t="s">
        <v>73</v>
      </c>
    </row>
    <row r="27" spans="1:3" x14ac:dyDescent="0.3">
      <c r="A27" s="111">
        <v>175.4</v>
      </c>
      <c r="B27" s="186"/>
      <c r="C27" s="188" t="s">
        <v>73</v>
      </c>
    </row>
    <row r="28" spans="1:3" x14ac:dyDescent="0.3">
      <c r="A28" s="111">
        <v>175.2</v>
      </c>
      <c r="B28" s="186"/>
      <c r="C28" s="188" t="s">
        <v>73</v>
      </c>
    </row>
    <row r="29" spans="1:3" x14ac:dyDescent="0.3">
      <c r="A29" s="111">
        <v>174.9</v>
      </c>
      <c r="B29" s="186"/>
      <c r="C29" s="188" t="s">
        <v>73</v>
      </c>
    </row>
    <row r="30" spans="1:3" ht="27" x14ac:dyDescent="0.3">
      <c r="A30" s="111">
        <v>174.5</v>
      </c>
      <c r="B30" s="186"/>
      <c r="C30" s="188" t="s">
        <v>295</v>
      </c>
    </row>
    <row r="31" spans="1:3" x14ac:dyDescent="0.3">
      <c r="A31" s="111">
        <v>173.9</v>
      </c>
      <c r="B31" s="186"/>
      <c r="C31" s="188" t="s">
        <v>270</v>
      </c>
    </row>
    <row r="32" spans="1:3" x14ac:dyDescent="0.3">
      <c r="A32" s="111">
        <v>172.3</v>
      </c>
      <c r="B32" s="186"/>
      <c r="C32" s="188" t="s">
        <v>73</v>
      </c>
    </row>
    <row r="33" spans="1:3" x14ac:dyDescent="0.3">
      <c r="A33" s="111">
        <v>172.1</v>
      </c>
      <c r="B33" s="186"/>
      <c r="C33" s="188" t="s">
        <v>73</v>
      </c>
    </row>
    <row r="34" spans="1:3" x14ac:dyDescent="0.3">
      <c r="A34" s="111">
        <v>170.6</v>
      </c>
      <c r="B34" s="186"/>
      <c r="C34" s="188" t="s">
        <v>73</v>
      </c>
    </row>
    <row r="35" spans="1:3" x14ac:dyDescent="0.3">
      <c r="A35" s="111">
        <v>169.5</v>
      </c>
      <c r="B35" s="186"/>
      <c r="C35" s="188" t="s">
        <v>273</v>
      </c>
    </row>
    <row r="36" spans="1:3" x14ac:dyDescent="0.3">
      <c r="A36" s="111">
        <v>167.3</v>
      </c>
      <c r="B36" s="186"/>
      <c r="C36" s="188" t="s">
        <v>275</v>
      </c>
    </row>
    <row r="37" spans="1:3" x14ac:dyDescent="0.3">
      <c r="A37" s="111">
        <v>165.4</v>
      </c>
      <c r="B37" s="186"/>
      <c r="C37" s="188" t="s">
        <v>73</v>
      </c>
    </row>
    <row r="38" spans="1:3" ht="27" x14ac:dyDescent="0.3">
      <c r="A38" s="111">
        <v>163.9</v>
      </c>
      <c r="B38" s="186"/>
      <c r="C38" s="188" t="s">
        <v>294</v>
      </c>
    </row>
    <row r="39" spans="1:3" x14ac:dyDescent="0.3">
      <c r="A39" s="111">
        <v>163.6</v>
      </c>
      <c r="B39" s="186"/>
      <c r="C39" s="188" t="s">
        <v>291</v>
      </c>
    </row>
    <row r="40" spans="1:3" x14ac:dyDescent="0.3">
      <c r="A40" s="111">
        <v>161.19999999999999</v>
      </c>
      <c r="B40" s="186"/>
      <c r="C40" s="188" t="s">
        <v>292</v>
      </c>
    </row>
    <row r="41" spans="1:3" x14ac:dyDescent="0.3">
      <c r="A41" s="111">
        <v>159.6</v>
      </c>
      <c r="B41" s="186"/>
      <c r="C41" s="188" t="s">
        <v>293</v>
      </c>
    </row>
    <row r="42" spans="1:3" x14ac:dyDescent="0.3">
      <c r="A42" s="111">
        <v>159.6</v>
      </c>
      <c r="B42" s="186"/>
      <c r="C42" s="188" t="s">
        <v>73</v>
      </c>
    </row>
    <row r="43" spans="1:3" x14ac:dyDescent="0.3">
      <c r="A43" s="111">
        <v>155.5</v>
      </c>
      <c r="B43" s="186"/>
      <c r="C43" s="188" t="s">
        <v>73</v>
      </c>
    </row>
    <row r="44" spans="1:3" x14ac:dyDescent="0.3">
      <c r="A44" s="111">
        <v>155.19999999999999</v>
      </c>
      <c r="B44" s="186"/>
      <c r="C44" s="188" t="s">
        <v>284</v>
      </c>
    </row>
  </sheetData>
  <pageMargins left="0.7" right="0.7" top="0.78740157499999996" bottom="0.78740157499999996"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78" workbookViewId="0">
      <selection activeCell="Y35" sqref="Y35"/>
    </sheetView>
  </sheetViews>
  <sheetFormatPr defaultRowHeight="14.4" x14ac:dyDescent="0.3"/>
  <cols>
    <col min="1" max="1" width="9.109375" customWidth="1"/>
  </cols>
  <sheetData/>
  <pageMargins left="0.7" right="0.7" top="0.78740157499999996" bottom="0.78740157499999996"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workbookViewId="0">
      <selection activeCell="B19" sqref="B19"/>
    </sheetView>
  </sheetViews>
  <sheetFormatPr defaultRowHeight="14.4" x14ac:dyDescent="0.3"/>
  <cols>
    <col min="1" max="1" width="32" style="196" customWidth="1"/>
    <col min="2" max="2" width="26.44140625" style="196" customWidth="1"/>
    <col min="3" max="3" width="17.109375" style="196" customWidth="1"/>
    <col min="4" max="4" width="36.5546875" style="196" customWidth="1"/>
    <col min="5" max="256" width="9.109375" style="194"/>
    <col min="257" max="257" width="36.5546875" style="194" customWidth="1"/>
    <col min="258" max="258" width="26.44140625" style="194" customWidth="1"/>
    <col min="259" max="259" width="17.109375" style="194" customWidth="1"/>
    <col min="260" max="260" width="36.5546875" style="194" customWidth="1"/>
    <col min="261" max="512" width="9.109375" style="194"/>
    <col min="513" max="513" width="36.5546875" style="194" customWidth="1"/>
    <col min="514" max="514" width="26.44140625" style="194" customWidth="1"/>
    <col min="515" max="515" width="17.109375" style="194" customWidth="1"/>
    <col min="516" max="516" width="36.5546875" style="194" customWidth="1"/>
    <col min="517" max="768" width="9.109375" style="194"/>
    <col min="769" max="769" width="36.5546875" style="194" customWidth="1"/>
    <col min="770" max="770" width="26.44140625" style="194" customWidth="1"/>
    <col min="771" max="771" width="17.109375" style="194" customWidth="1"/>
    <col min="772" max="772" width="36.5546875" style="194" customWidth="1"/>
    <col min="773" max="1024" width="9.109375" style="194"/>
    <col min="1025" max="1025" width="36.5546875" style="194" customWidth="1"/>
    <col min="1026" max="1026" width="26.44140625" style="194" customWidth="1"/>
    <col min="1027" max="1027" width="17.109375" style="194" customWidth="1"/>
    <col min="1028" max="1028" width="36.5546875" style="194" customWidth="1"/>
    <col min="1029" max="1280" width="9.109375" style="194"/>
    <col min="1281" max="1281" width="36.5546875" style="194" customWidth="1"/>
    <col min="1282" max="1282" width="26.44140625" style="194" customWidth="1"/>
    <col min="1283" max="1283" width="17.109375" style="194" customWidth="1"/>
    <col min="1284" max="1284" width="36.5546875" style="194" customWidth="1"/>
    <col min="1285" max="1536" width="9.109375" style="194"/>
    <col min="1537" max="1537" width="36.5546875" style="194" customWidth="1"/>
    <col min="1538" max="1538" width="26.44140625" style="194" customWidth="1"/>
    <col min="1539" max="1539" width="17.109375" style="194" customWidth="1"/>
    <col min="1540" max="1540" width="36.5546875" style="194" customWidth="1"/>
    <col min="1541" max="1792" width="9.109375" style="194"/>
    <col min="1793" max="1793" width="36.5546875" style="194" customWidth="1"/>
    <col min="1794" max="1794" width="26.44140625" style="194" customWidth="1"/>
    <col min="1795" max="1795" width="17.109375" style="194" customWidth="1"/>
    <col min="1796" max="1796" width="36.5546875" style="194" customWidth="1"/>
    <col min="1797" max="2048" width="9.109375" style="194"/>
    <col min="2049" max="2049" width="36.5546875" style="194" customWidth="1"/>
    <col min="2050" max="2050" width="26.44140625" style="194" customWidth="1"/>
    <col min="2051" max="2051" width="17.109375" style="194" customWidth="1"/>
    <col min="2052" max="2052" width="36.5546875" style="194" customWidth="1"/>
    <col min="2053" max="2304" width="9.109375" style="194"/>
    <col min="2305" max="2305" width="36.5546875" style="194" customWidth="1"/>
    <col min="2306" max="2306" width="26.44140625" style="194" customWidth="1"/>
    <col min="2307" max="2307" width="17.109375" style="194" customWidth="1"/>
    <col min="2308" max="2308" width="36.5546875" style="194" customWidth="1"/>
    <col min="2309" max="2560" width="9.109375" style="194"/>
    <col min="2561" max="2561" width="36.5546875" style="194" customWidth="1"/>
    <col min="2562" max="2562" width="26.44140625" style="194" customWidth="1"/>
    <col min="2563" max="2563" width="17.109375" style="194" customWidth="1"/>
    <col min="2564" max="2564" width="36.5546875" style="194" customWidth="1"/>
    <col min="2565" max="2816" width="9.109375" style="194"/>
    <col min="2817" max="2817" width="36.5546875" style="194" customWidth="1"/>
    <col min="2818" max="2818" width="26.44140625" style="194" customWidth="1"/>
    <col min="2819" max="2819" width="17.109375" style="194" customWidth="1"/>
    <col min="2820" max="2820" width="36.5546875" style="194" customWidth="1"/>
    <col min="2821" max="3072" width="9.109375" style="194"/>
    <col min="3073" max="3073" width="36.5546875" style="194" customWidth="1"/>
    <col min="3074" max="3074" width="26.44140625" style="194" customWidth="1"/>
    <col min="3075" max="3075" width="17.109375" style="194" customWidth="1"/>
    <col min="3076" max="3076" width="36.5546875" style="194" customWidth="1"/>
    <col min="3077" max="3328" width="9.109375" style="194"/>
    <col min="3329" max="3329" width="36.5546875" style="194" customWidth="1"/>
    <col min="3330" max="3330" width="26.44140625" style="194" customWidth="1"/>
    <col min="3331" max="3331" width="17.109375" style="194" customWidth="1"/>
    <col min="3332" max="3332" width="36.5546875" style="194" customWidth="1"/>
    <col min="3333" max="3584" width="9.109375" style="194"/>
    <col min="3585" max="3585" width="36.5546875" style="194" customWidth="1"/>
    <col min="3586" max="3586" width="26.44140625" style="194" customWidth="1"/>
    <col min="3587" max="3587" width="17.109375" style="194" customWidth="1"/>
    <col min="3588" max="3588" width="36.5546875" style="194" customWidth="1"/>
    <col min="3589" max="3840" width="9.109375" style="194"/>
    <col min="3841" max="3841" width="36.5546875" style="194" customWidth="1"/>
    <col min="3842" max="3842" width="26.44140625" style="194" customWidth="1"/>
    <col min="3843" max="3843" width="17.109375" style="194" customWidth="1"/>
    <col min="3844" max="3844" width="36.5546875" style="194" customWidth="1"/>
    <col min="3845" max="4096" width="9.109375" style="194"/>
    <col min="4097" max="4097" width="36.5546875" style="194" customWidth="1"/>
    <col min="4098" max="4098" width="26.44140625" style="194" customWidth="1"/>
    <col min="4099" max="4099" width="17.109375" style="194" customWidth="1"/>
    <col min="4100" max="4100" width="36.5546875" style="194" customWidth="1"/>
    <col min="4101" max="4352" width="9.109375" style="194"/>
    <col min="4353" max="4353" width="36.5546875" style="194" customWidth="1"/>
    <col min="4354" max="4354" width="26.44140625" style="194" customWidth="1"/>
    <col min="4355" max="4355" width="17.109375" style="194" customWidth="1"/>
    <col min="4356" max="4356" width="36.5546875" style="194" customWidth="1"/>
    <col min="4357" max="4608" width="9.109375" style="194"/>
    <col min="4609" max="4609" width="36.5546875" style="194" customWidth="1"/>
    <col min="4610" max="4610" width="26.44140625" style="194" customWidth="1"/>
    <col min="4611" max="4611" width="17.109375" style="194" customWidth="1"/>
    <col min="4612" max="4612" width="36.5546875" style="194" customWidth="1"/>
    <col min="4613" max="4864" width="9.109375" style="194"/>
    <col min="4865" max="4865" width="36.5546875" style="194" customWidth="1"/>
    <col min="4866" max="4866" width="26.44140625" style="194" customWidth="1"/>
    <col min="4867" max="4867" width="17.109375" style="194" customWidth="1"/>
    <col min="4868" max="4868" width="36.5546875" style="194" customWidth="1"/>
    <col min="4869" max="5120" width="9.109375" style="194"/>
    <col min="5121" max="5121" width="36.5546875" style="194" customWidth="1"/>
    <col min="5122" max="5122" width="26.44140625" style="194" customWidth="1"/>
    <col min="5123" max="5123" width="17.109375" style="194" customWidth="1"/>
    <col min="5124" max="5124" width="36.5546875" style="194" customWidth="1"/>
    <col min="5125" max="5376" width="9.109375" style="194"/>
    <col min="5377" max="5377" width="36.5546875" style="194" customWidth="1"/>
    <col min="5378" max="5378" width="26.44140625" style="194" customWidth="1"/>
    <col min="5379" max="5379" width="17.109375" style="194" customWidth="1"/>
    <col min="5380" max="5380" width="36.5546875" style="194" customWidth="1"/>
    <col min="5381" max="5632" width="9.109375" style="194"/>
    <col min="5633" max="5633" width="36.5546875" style="194" customWidth="1"/>
    <col min="5634" max="5634" width="26.44140625" style="194" customWidth="1"/>
    <col min="5635" max="5635" width="17.109375" style="194" customWidth="1"/>
    <col min="5636" max="5636" width="36.5546875" style="194" customWidth="1"/>
    <col min="5637" max="5888" width="9.109375" style="194"/>
    <col min="5889" max="5889" width="36.5546875" style="194" customWidth="1"/>
    <col min="5890" max="5890" width="26.44140625" style="194" customWidth="1"/>
    <col min="5891" max="5891" width="17.109375" style="194" customWidth="1"/>
    <col min="5892" max="5892" width="36.5546875" style="194" customWidth="1"/>
    <col min="5893" max="6144" width="9.109375" style="194"/>
    <col min="6145" max="6145" width="36.5546875" style="194" customWidth="1"/>
    <col min="6146" max="6146" width="26.44140625" style="194" customWidth="1"/>
    <col min="6147" max="6147" width="17.109375" style="194" customWidth="1"/>
    <col min="6148" max="6148" width="36.5546875" style="194" customWidth="1"/>
    <col min="6149" max="6400" width="9.109375" style="194"/>
    <col min="6401" max="6401" width="36.5546875" style="194" customWidth="1"/>
    <col min="6402" max="6402" width="26.44140625" style="194" customWidth="1"/>
    <col min="6403" max="6403" width="17.109375" style="194" customWidth="1"/>
    <col min="6404" max="6404" width="36.5546875" style="194" customWidth="1"/>
    <col min="6405" max="6656" width="9.109375" style="194"/>
    <col min="6657" max="6657" width="36.5546875" style="194" customWidth="1"/>
    <col min="6658" max="6658" width="26.44140625" style="194" customWidth="1"/>
    <col min="6659" max="6659" width="17.109375" style="194" customWidth="1"/>
    <col min="6660" max="6660" width="36.5546875" style="194" customWidth="1"/>
    <col min="6661" max="6912" width="9.109375" style="194"/>
    <col min="6913" max="6913" width="36.5546875" style="194" customWidth="1"/>
    <col min="6914" max="6914" width="26.44140625" style="194" customWidth="1"/>
    <col min="6915" max="6915" width="17.109375" style="194" customWidth="1"/>
    <col min="6916" max="6916" width="36.5546875" style="194" customWidth="1"/>
    <col min="6917" max="7168" width="9.109375" style="194"/>
    <col min="7169" max="7169" width="36.5546875" style="194" customWidth="1"/>
    <col min="7170" max="7170" width="26.44140625" style="194" customWidth="1"/>
    <col min="7171" max="7171" width="17.109375" style="194" customWidth="1"/>
    <col min="7172" max="7172" width="36.5546875" style="194" customWidth="1"/>
    <col min="7173" max="7424" width="9.109375" style="194"/>
    <col min="7425" max="7425" width="36.5546875" style="194" customWidth="1"/>
    <col min="7426" max="7426" width="26.44140625" style="194" customWidth="1"/>
    <col min="7427" max="7427" width="17.109375" style="194" customWidth="1"/>
    <col min="7428" max="7428" width="36.5546875" style="194" customWidth="1"/>
    <col min="7429" max="7680" width="9.109375" style="194"/>
    <col min="7681" max="7681" width="36.5546875" style="194" customWidth="1"/>
    <col min="7682" max="7682" width="26.44140625" style="194" customWidth="1"/>
    <col min="7683" max="7683" width="17.109375" style="194" customWidth="1"/>
    <col min="7684" max="7684" width="36.5546875" style="194" customWidth="1"/>
    <col min="7685" max="7936" width="9.109375" style="194"/>
    <col min="7937" max="7937" width="36.5546875" style="194" customWidth="1"/>
    <col min="7938" max="7938" width="26.44140625" style="194" customWidth="1"/>
    <col min="7939" max="7939" width="17.109375" style="194" customWidth="1"/>
    <col min="7940" max="7940" width="36.5546875" style="194" customWidth="1"/>
    <col min="7941" max="8192" width="9.109375" style="194"/>
    <col min="8193" max="8193" width="36.5546875" style="194" customWidth="1"/>
    <col min="8194" max="8194" width="26.44140625" style="194" customWidth="1"/>
    <col min="8195" max="8195" width="17.109375" style="194" customWidth="1"/>
    <col min="8196" max="8196" width="36.5546875" style="194" customWidth="1"/>
    <col min="8197" max="8448" width="9.109375" style="194"/>
    <col min="8449" max="8449" width="36.5546875" style="194" customWidth="1"/>
    <col min="8450" max="8450" width="26.44140625" style="194" customWidth="1"/>
    <col min="8451" max="8451" width="17.109375" style="194" customWidth="1"/>
    <col min="8452" max="8452" width="36.5546875" style="194" customWidth="1"/>
    <col min="8453" max="8704" width="9.109375" style="194"/>
    <col min="8705" max="8705" width="36.5546875" style="194" customWidth="1"/>
    <col min="8706" max="8706" width="26.44140625" style="194" customWidth="1"/>
    <col min="8707" max="8707" width="17.109375" style="194" customWidth="1"/>
    <col min="8708" max="8708" width="36.5546875" style="194" customWidth="1"/>
    <col min="8709" max="8960" width="9.109375" style="194"/>
    <col min="8961" max="8961" width="36.5546875" style="194" customWidth="1"/>
    <col min="8962" max="8962" width="26.44140625" style="194" customWidth="1"/>
    <col min="8963" max="8963" width="17.109375" style="194" customWidth="1"/>
    <col min="8964" max="8964" width="36.5546875" style="194" customWidth="1"/>
    <col min="8965" max="9216" width="9.109375" style="194"/>
    <col min="9217" max="9217" width="36.5546875" style="194" customWidth="1"/>
    <col min="9218" max="9218" width="26.44140625" style="194" customWidth="1"/>
    <col min="9219" max="9219" width="17.109375" style="194" customWidth="1"/>
    <col min="9220" max="9220" width="36.5546875" style="194" customWidth="1"/>
    <col min="9221" max="9472" width="9.109375" style="194"/>
    <col min="9473" max="9473" width="36.5546875" style="194" customWidth="1"/>
    <col min="9474" max="9474" width="26.44140625" style="194" customWidth="1"/>
    <col min="9475" max="9475" width="17.109375" style="194" customWidth="1"/>
    <col min="9476" max="9476" width="36.5546875" style="194" customWidth="1"/>
    <col min="9477" max="9728" width="9.109375" style="194"/>
    <col min="9729" max="9729" width="36.5546875" style="194" customWidth="1"/>
    <col min="9730" max="9730" width="26.44140625" style="194" customWidth="1"/>
    <col min="9731" max="9731" width="17.109375" style="194" customWidth="1"/>
    <col min="9732" max="9732" width="36.5546875" style="194" customWidth="1"/>
    <col min="9733" max="9984" width="9.109375" style="194"/>
    <col min="9985" max="9985" width="36.5546875" style="194" customWidth="1"/>
    <col min="9986" max="9986" width="26.44140625" style="194" customWidth="1"/>
    <col min="9987" max="9987" width="17.109375" style="194" customWidth="1"/>
    <col min="9988" max="9988" width="36.5546875" style="194" customWidth="1"/>
    <col min="9989" max="10240" width="9.109375" style="194"/>
    <col min="10241" max="10241" width="36.5546875" style="194" customWidth="1"/>
    <col min="10242" max="10242" width="26.44140625" style="194" customWidth="1"/>
    <col min="10243" max="10243" width="17.109375" style="194" customWidth="1"/>
    <col min="10244" max="10244" width="36.5546875" style="194" customWidth="1"/>
    <col min="10245" max="10496" width="9.109375" style="194"/>
    <col min="10497" max="10497" width="36.5546875" style="194" customWidth="1"/>
    <col min="10498" max="10498" width="26.44140625" style="194" customWidth="1"/>
    <col min="10499" max="10499" width="17.109375" style="194" customWidth="1"/>
    <col min="10500" max="10500" width="36.5546875" style="194" customWidth="1"/>
    <col min="10501" max="10752" width="9.109375" style="194"/>
    <col min="10753" max="10753" width="36.5546875" style="194" customWidth="1"/>
    <col min="10754" max="10754" width="26.44140625" style="194" customWidth="1"/>
    <col min="10755" max="10755" width="17.109375" style="194" customWidth="1"/>
    <col min="10756" max="10756" width="36.5546875" style="194" customWidth="1"/>
    <col min="10757" max="11008" width="9.109375" style="194"/>
    <col min="11009" max="11009" width="36.5546875" style="194" customWidth="1"/>
    <col min="11010" max="11010" width="26.44140625" style="194" customWidth="1"/>
    <col min="11011" max="11011" width="17.109375" style="194" customWidth="1"/>
    <col min="11012" max="11012" width="36.5546875" style="194" customWidth="1"/>
    <col min="11013" max="11264" width="9.109375" style="194"/>
    <col min="11265" max="11265" width="36.5546875" style="194" customWidth="1"/>
    <col min="11266" max="11266" width="26.44140625" style="194" customWidth="1"/>
    <col min="11267" max="11267" width="17.109375" style="194" customWidth="1"/>
    <col min="11268" max="11268" width="36.5546875" style="194" customWidth="1"/>
    <col min="11269" max="11520" width="9.109375" style="194"/>
    <col min="11521" max="11521" width="36.5546875" style="194" customWidth="1"/>
    <col min="11522" max="11522" width="26.44140625" style="194" customWidth="1"/>
    <col min="11523" max="11523" width="17.109375" style="194" customWidth="1"/>
    <col min="11524" max="11524" width="36.5546875" style="194" customWidth="1"/>
    <col min="11525" max="11776" width="9.109375" style="194"/>
    <col min="11777" max="11777" width="36.5546875" style="194" customWidth="1"/>
    <col min="11778" max="11778" width="26.44140625" style="194" customWidth="1"/>
    <col min="11779" max="11779" width="17.109375" style="194" customWidth="1"/>
    <col min="11780" max="11780" width="36.5546875" style="194" customWidth="1"/>
    <col min="11781" max="12032" width="9.109375" style="194"/>
    <col min="12033" max="12033" width="36.5546875" style="194" customWidth="1"/>
    <col min="12034" max="12034" width="26.44140625" style="194" customWidth="1"/>
    <col min="12035" max="12035" width="17.109375" style="194" customWidth="1"/>
    <col min="12036" max="12036" width="36.5546875" style="194" customWidth="1"/>
    <col min="12037" max="12288" width="9.109375" style="194"/>
    <col min="12289" max="12289" width="36.5546875" style="194" customWidth="1"/>
    <col min="12290" max="12290" width="26.44140625" style="194" customWidth="1"/>
    <col min="12291" max="12291" width="17.109375" style="194" customWidth="1"/>
    <col min="12292" max="12292" width="36.5546875" style="194" customWidth="1"/>
    <col min="12293" max="12544" width="9.109375" style="194"/>
    <col min="12545" max="12545" width="36.5546875" style="194" customWidth="1"/>
    <col min="12546" max="12546" width="26.44140625" style="194" customWidth="1"/>
    <col min="12547" max="12547" width="17.109375" style="194" customWidth="1"/>
    <col min="12548" max="12548" width="36.5546875" style="194" customWidth="1"/>
    <col min="12549" max="12800" width="9.109375" style="194"/>
    <col min="12801" max="12801" width="36.5546875" style="194" customWidth="1"/>
    <col min="12802" max="12802" width="26.44140625" style="194" customWidth="1"/>
    <col min="12803" max="12803" width="17.109375" style="194" customWidth="1"/>
    <col min="12804" max="12804" width="36.5546875" style="194" customWidth="1"/>
    <col min="12805" max="13056" width="9.109375" style="194"/>
    <col min="13057" max="13057" width="36.5546875" style="194" customWidth="1"/>
    <col min="13058" max="13058" width="26.44140625" style="194" customWidth="1"/>
    <col min="13059" max="13059" width="17.109375" style="194" customWidth="1"/>
    <col min="13060" max="13060" width="36.5546875" style="194" customWidth="1"/>
    <col min="13061" max="13312" width="9.109375" style="194"/>
    <col min="13313" max="13313" width="36.5546875" style="194" customWidth="1"/>
    <col min="13314" max="13314" width="26.44140625" style="194" customWidth="1"/>
    <col min="13315" max="13315" width="17.109375" style="194" customWidth="1"/>
    <col min="13316" max="13316" width="36.5546875" style="194" customWidth="1"/>
    <col min="13317" max="13568" width="9.109375" style="194"/>
    <col min="13569" max="13569" width="36.5546875" style="194" customWidth="1"/>
    <col min="13570" max="13570" width="26.44140625" style="194" customWidth="1"/>
    <col min="13571" max="13571" width="17.109375" style="194" customWidth="1"/>
    <col min="13572" max="13572" width="36.5546875" style="194" customWidth="1"/>
    <col min="13573" max="13824" width="9.109375" style="194"/>
    <col min="13825" max="13825" width="36.5546875" style="194" customWidth="1"/>
    <col min="13826" max="13826" width="26.44140625" style="194" customWidth="1"/>
    <col min="13827" max="13827" width="17.109375" style="194" customWidth="1"/>
    <col min="13828" max="13828" width="36.5546875" style="194" customWidth="1"/>
    <col min="13829" max="14080" width="9.109375" style="194"/>
    <col min="14081" max="14081" width="36.5546875" style="194" customWidth="1"/>
    <col min="14082" max="14082" width="26.44140625" style="194" customWidth="1"/>
    <col min="14083" max="14083" width="17.109375" style="194" customWidth="1"/>
    <col min="14084" max="14084" width="36.5546875" style="194" customWidth="1"/>
    <col min="14085" max="14336" width="9.109375" style="194"/>
    <col min="14337" max="14337" width="36.5546875" style="194" customWidth="1"/>
    <col min="14338" max="14338" width="26.44140625" style="194" customWidth="1"/>
    <col min="14339" max="14339" width="17.109375" style="194" customWidth="1"/>
    <col min="14340" max="14340" width="36.5546875" style="194" customWidth="1"/>
    <col min="14341" max="14592" width="9.109375" style="194"/>
    <col min="14593" max="14593" width="36.5546875" style="194" customWidth="1"/>
    <col min="14594" max="14594" width="26.44140625" style="194" customWidth="1"/>
    <col min="14595" max="14595" width="17.109375" style="194" customWidth="1"/>
    <col min="14596" max="14596" width="36.5546875" style="194" customWidth="1"/>
    <col min="14597" max="14848" width="9.109375" style="194"/>
    <col min="14849" max="14849" width="36.5546875" style="194" customWidth="1"/>
    <col min="14850" max="14850" width="26.44140625" style="194" customWidth="1"/>
    <col min="14851" max="14851" width="17.109375" style="194" customWidth="1"/>
    <col min="14852" max="14852" width="36.5546875" style="194" customWidth="1"/>
    <col min="14853" max="15104" width="9.109375" style="194"/>
    <col min="15105" max="15105" width="36.5546875" style="194" customWidth="1"/>
    <col min="15106" max="15106" width="26.44140625" style="194" customWidth="1"/>
    <col min="15107" max="15107" width="17.109375" style="194" customWidth="1"/>
    <col min="15108" max="15108" width="36.5546875" style="194" customWidth="1"/>
    <col min="15109" max="15360" width="9.109375" style="194"/>
    <col min="15361" max="15361" width="36.5546875" style="194" customWidth="1"/>
    <col min="15362" max="15362" width="26.44140625" style="194" customWidth="1"/>
    <col min="15363" max="15363" width="17.109375" style="194" customWidth="1"/>
    <col min="15364" max="15364" width="36.5546875" style="194" customWidth="1"/>
    <col min="15365" max="15616" width="9.109375" style="194"/>
    <col min="15617" max="15617" width="36.5546875" style="194" customWidth="1"/>
    <col min="15618" max="15618" width="26.44140625" style="194" customWidth="1"/>
    <col min="15619" max="15619" width="17.109375" style="194" customWidth="1"/>
    <col min="15620" max="15620" width="36.5546875" style="194" customWidth="1"/>
    <col min="15621" max="15872" width="9.109375" style="194"/>
    <col min="15873" max="15873" width="36.5546875" style="194" customWidth="1"/>
    <col min="15874" max="15874" width="26.44140625" style="194" customWidth="1"/>
    <col min="15875" max="15875" width="17.109375" style="194" customWidth="1"/>
    <col min="15876" max="15876" width="36.5546875" style="194" customWidth="1"/>
    <col min="15877" max="16128" width="9.109375" style="194"/>
    <col min="16129" max="16129" width="36.5546875" style="194" customWidth="1"/>
    <col min="16130" max="16130" width="26.44140625" style="194" customWidth="1"/>
    <col min="16131" max="16131" width="17.109375" style="194" customWidth="1"/>
    <col min="16132" max="16132" width="36.5546875" style="194" customWidth="1"/>
    <col min="16133" max="16384" width="9.109375" style="194"/>
  </cols>
  <sheetData>
    <row r="1" spans="1:4" x14ac:dyDescent="0.3">
      <c r="A1" s="195" t="s">
        <v>191</v>
      </c>
      <c r="D1" s="195"/>
    </row>
    <row r="2" spans="1:4" x14ac:dyDescent="0.3">
      <c r="A2" s="197" t="s">
        <v>242</v>
      </c>
      <c r="D2" s="197"/>
    </row>
    <row r="3" spans="1:4" x14ac:dyDescent="0.3">
      <c r="A3" s="198" t="s">
        <v>192</v>
      </c>
      <c r="B3" s="198" t="s">
        <v>193</v>
      </c>
      <c r="C3" s="198" t="s">
        <v>322</v>
      </c>
      <c r="D3" s="198"/>
    </row>
    <row r="4" spans="1:4" x14ac:dyDescent="0.3">
      <c r="A4" s="198" t="s">
        <v>194</v>
      </c>
      <c r="B4" s="198" t="s">
        <v>193</v>
      </c>
      <c r="C4" s="198" t="s">
        <v>322</v>
      </c>
      <c r="D4" s="198"/>
    </row>
    <row r="5" spans="1:4" x14ac:dyDescent="0.3">
      <c r="A5" s="198" t="s">
        <v>195</v>
      </c>
      <c r="B5" s="198" t="s">
        <v>196</v>
      </c>
      <c r="C5" s="198" t="s">
        <v>323</v>
      </c>
      <c r="D5" s="198"/>
    </row>
    <row r="6" spans="1:4" x14ac:dyDescent="0.3">
      <c r="A6" s="198" t="s">
        <v>197</v>
      </c>
      <c r="B6" s="198" t="s">
        <v>196</v>
      </c>
      <c r="C6" s="198" t="s">
        <v>323</v>
      </c>
      <c r="D6" s="198"/>
    </row>
    <row r="7" spans="1:4" x14ac:dyDescent="0.3">
      <c r="A7" s="198" t="s">
        <v>198</v>
      </c>
      <c r="B7" s="198" t="s">
        <v>199</v>
      </c>
      <c r="C7" s="198" t="s">
        <v>324</v>
      </c>
      <c r="D7" s="198"/>
    </row>
    <row r="8" spans="1:4" x14ac:dyDescent="0.3">
      <c r="A8" s="198" t="s">
        <v>200</v>
      </c>
      <c r="B8" s="198" t="s">
        <v>201</v>
      </c>
      <c r="C8" s="198" t="s">
        <v>325</v>
      </c>
      <c r="D8" s="198"/>
    </row>
    <row r="9" spans="1:4" x14ac:dyDescent="0.3">
      <c r="A9" s="201" t="s">
        <v>227</v>
      </c>
      <c r="B9" s="198" t="s">
        <v>228</v>
      </c>
      <c r="C9" s="198" t="s">
        <v>326</v>
      </c>
      <c r="D9" s="201"/>
    </row>
    <row r="10" spans="1:4" x14ac:dyDescent="0.3">
      <c r="A10" s="200" t="s">
        <v>230</v>
      </c>
      <c r="B10" s="198" t="s">
        <v>334</v>
      </c>
      <c r="C10" s="198" t="s">
        <v>327</v>
      </c>
      <c r="D10" s="200"/>
    </row>
    <row r="11" spans="1:4" x14ac:dyDescent="0.3">
      <c r="A11" s="198" t="s">
        <v>203</v>
      </c>
      <c r="B11" s="198" t="s">
        <v>204</v>
      </c>
      <c r="C11" s="198" t="s">
        <v>328</v>
      </c>
      <c r="D11" s="198"/>
    </row>
    <row r="12" spans="1:4" x14ac:dyDescent="0.3">
      <c r="A12" s="199" t="s">
        <v>205</v>
      </c>
      <c r="B12" s="198" t="s">
        <v>206</v>
      </c>
      <c r="C12" s="198" t="s">
        <v>329</v>
      </c>
      <c r="D12" s="199"/>
    </row>
    <row r="13" spans="1:4" x14ac:dyDescent="0.3">
      <c r="A13" s="199" t="s">
        <v>207</v>
      </c>
      <c r="B13" s="198" t="s">
        <v>307</v>
      </c>
      <c r="C13" s="198" t="s">
        <v>330</v>
      </c>
      <c r="D13" s="199"/>
    </row>
    <row r="14" spans="1:4" x14ac:dyDescent="0.3">
      <c r="A14" s="201" t="s">
        <v>208</v>
      </c>
      <c r="B14" s="198" t="s">
        <v>209</v>
      </c>
      <c r="C14" s="198" t="s">
        <v>331</v>
      </c>
      <c r="D14" s="201"/>
    </row>
    <row r="15" spans="1:4" x14ac:dyDescent="0.3">
      <c r="A15" s="199" t="s">
        <v>202</v>
      </c>
      <c r="B15" s="198" t="s">
        <v>229</v>
      </c>
      <c r="C15" s="198" t="s">
        <v>332</v>
      </c>
      <c r="D15" s="199"/>
    </row>
    <row r="16" spans="1:4" x14ac:dyDescent="0.3">
      <c r="A16" s="283" t="s">
        <v>320</v>
      </c>
      <c r="B16" s="283" t="s">
        <v>321</v>
      </c>
      <c r="C16" s="283" t="s">
        <v>333</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zoomScale="96" zoomScaleNormal="96" workbookViewId="0">
      <pane ySplit="3" topLeftCell="A55" activePane="bottomLeft" state="frozen"/>
      <selection pane="bottomLeft" activeCell="F62" sqref="F62"/>
    </sheetView>
  </sheetViews>
  <sheetFormatPr defaultRowHeight="13.2" x14ac:dyDescent="0.25"/>
  <cols>
    <col min="1" max="1" width="4" style="78" customWidth="1"/>
    <col min="2" max="2" width="7" style="78" customWidth="1"/>
    <col min="3" max="3" width="10.88671875" style="78" customWidth="1"/>
    <col min="4" max="4" width="17.5546875" style="78" bestFit="1" customWidth="1"/>
    <col min="5" max="5" width="6.44140625" style="78" customWidth="1"/>
    <col min="6" max="6" width="43.5546875" style="78" customWidth="1"/>
    <col min="7" max="256" width="9.109375" style="78"/>
    <col min="257" max="257" width="4" style="78" customWidth="1"/>
    <col min="258" max="258" width="7" style="78" customWidth="1"/>
    <col min="259" max="259" width="10.88671875" style="78" customWidth="1"/>
    <col min="260" max="260" width="17.5546875" style="78" bestFit="1" customWidth="1"/>
    <col min="261" max="261" width="6.44140625" style="78" customWidth="1"/>
    <col min="262" max="262" width="43.5546875" style="78" customWidth="1"/>
    <col min="263" max="512" width="9.109375" style="78"/>
    <col min="513" max="513" width="4" style="78" customWidth="1"/>
    <col min="514" max="514" width="7" style="78" customWidth="1"/>
    <col min="515" max="515" width="10.88671875" style="78" customWidth="1"/>
    <col min="516" max="516" width="17.5546875" style="78" bestFit="1" customWidth="1"/>
    <col min="517" max="517" width="6.44140625" style="78" customWidth="1"/>
    <col min="518" max="518" width="43.5546875" style="78" customWidth="1"/>
    <col min="519" max="768" width="9.109375" style="78"/>
    <col min="769" max="769" width="4" style="78" customWidth="1"/>
    <col min="770" max="770" width="7" style="78" customWidth="1"/>
    <col min="771" max="771" width="10.88671875" style="78" customWidth="1"/>
    <col min="772" max="772" width="17.5546875" style="78" bestFit="1" customWidth="1"/>
    <col min="773" max="773" width="6.44140625" style="78" customWidth="1"/>
    <col min="774" max="774" width="43.5546875" style="78" customWidth="1"/>
    <col min="775" max="1024" width="9.109375" style="78"/>
    <col min="1025" max="1025" width="4" style="78" customWidth="1"/>
    <col min="1026" max="1026" width="7" style="78" customWidth="1"/>
    <col min="1027" max="1027" width="10.88671875" style="78" customWidth="1"/>
    <col min="1028" max="1028" width="17.5546875" style="78" bestFit="1" customWidth="1"/>
    <col min="1029" max="1029" width="6.44140625" style="78" customWidth="1"/>
    <col min="1030" max="1030" width="43.5546875" style="78" customWidth="1"/>
    <col min="1031" max="1280" width="9.109375" style="78"/>
    <col min="1281" max="1281" width="4" style="78" customWidth="1"/>
    <col min="1282" max="1282" width="7" style="78" customWidth="1"/>
    <col min="1283" max="1283" width="10.88671875" style="78" customWidth="1"/>
    <col min="1284" max="1284" width="17.5546875" style="78" bestFit="1" customWidth="1"/>
    <col min="1285" max="1285" width="6.44140625" style="78" customWidth="1"/>
    <col min="1286" max="1286" width="43.5546875" style="78" customWidth="1"/>
    <col min="1287" max="1536" width="9.109375" style="78"/>
    <col min="1537" max="1537" width="4" style="78" customWidth="1"/>
    <col min="1538" max="1538" width="7" style="78" customWidth="1"/>
    <col min="1539" max="1539" width="10.88671875" style="78" customWidth="1"/>
    <col min="1540" max="1540" width="17.5546875" style="78" bestFit="1" customWidth="1"/>
    <col min="1541" max="1541" width="6.44140625" style="78" customWidth="1"/>
    <col min="1542" max="1542" width="43.5546875" style="78" customWidth="1"/>
    <col min="1543" max="1792" width="9.109375" style="78"/>
    <col min="1793" max="1793" width="4" style="78" customWidth="1"/>
    <col min="1794" max="1794" width="7" style="78" customWidth="1"/>
    <col min="1795" max="1795" width="10.88671875" style="78" customWidth="1"/>
    <col min="1796" max="1796" width="17.5546875" style="78" bestFit="1" customWidth="1"/>
    <col min="1797" max="1797" width="6.44140625" style="78" customWidth="1"/>
    <col min="1798" max="1798" width="43.5546875" style="78" customWidth="1"/>
    <col min="1799" max="2048" width="9.109375" style="78"/>
    <col min="2049" max="2049" width="4" style="78" customWidth="1"/>
    <col min="2050" max="2050" width="7" style="78" customWidth="1"/>
    <col min="2051" max="2051" width="10.88671875" style="78" customWidth="1"/>
    <col min="2052" max="2052" width="17.5546875" style="78" bestFit="1" customWidth="1"/>
    <col min="2053" max="2053" width="6.44140625" style="78" customWidth="1"/>
    <col min="2054" max="2054" width="43.5546875" style="78" customWidth="1"/>
    <col min="2055" max="2304" width="9.109375" style="78"/>
    <col min="2305" max="2305" width="4" style="78" customWidth="1"/>
    <col min="2306" max="2306" width="7" style="78" customWidth="1"/>
    <col min="2307" max="2307" width="10.88671875" style="78" customWidth="1"/>
    <col min="2308" max="2308" width="17.5546875" style="78" bestFit="1" customWidth="1"/>
    <col min="2309" max="2309" width="6.44140625" style="78" customWidth="1"/>
    <col min="2310" max="2310" width="43.5546875" style="78" customWidth="1"/>
    <col min="2311" max="2560" width="9.109375" style="78"/>
    <col min="2561" max="2561" width="4" style="78" customWidth="1"/>
    <col min="2562" max="2562" width="7" style="78" customWidth="1"/>
    <col min="2563" max="2563" width="10.88671875" style="78" customWidth="1"/>
    <col min="2564" max="2564" width="17.5546875" style="78" bestFit="1" customWidth="1"/>
    <col min="2565" max="2565" width="6.44140625" style="78" customWidth="1"/>
    <col min="2566" max="2566" width="43.5546875" style="78" customWidth="1"/>
    <col min="2567" max="2816" width="9.109375" style="78"/>
    <col min="2817" max="2817" width="4" style="78" customWidth="1"/>
    <col min="2818" max="2818" width="7" style="78" customWidth="1"/>
    <col min="2819" max="2819" width="10.88671875" style="78" customWidth="1"/>
    <col min="2820" max="2820" width="17.5546875" style="78" bestFit="1" customWidth="1"/>
    <col min="2821" max="2821" width="6.44140625" style="78" customWidth="1"/>
    <col min="2822" max="2822" width="43.5546875" style="78" customWidth="1"/>
    <col min="2823" max="3072" width="9.109375" style="78"/>
    <col min="3073" max="3073" width="4" style="78" customWidth="1"/>
    <col min="3074" max="3074" width="7" style="78" customWidth="1"/>
    <col min="3075" max="3075" width="10.88671875" style="78" customWidth="1"/>
    <col min="3076" max="3076" width="17.5546875" style="78" bestFit="1" customWidth="1"/>
    <col min="3077" max="3077" width="6.44140625" style="78" customWidth="1"/>
    <col min="3078" max="3078" width="43.5546875" style="78" customWidth="1"/>
    <col min="3079" max="3328" width="9.109375" style="78"/>
    <col min="3329" max="3329" width="4" style="78" customWidth="1"/>
    <col min="3330" max="3330" width="7" style="78" customWidth="1"/>
    <col min="3331" max="3331" width="10.88671875" style="78" customWidth="1"/>
    <col min="3332" max="3332" width="17.5546875" style="78" bestFit="1" customWidth="1"/>
    <col min="3333" max="3333" width="6.44140625" style="78" customWidth="1"/>
    <col min="3334" max="3334" width="43.5546875" style="78" customWidth="1"/>
    <col min="3335" max="3584" width="9.109375" style="78"/>
    <col min="3585" max="3585" width="4" style="78" customWidth="1"/>
    <col min="3586" max="3586" width="7" style="78" customWidth="1"/>
    <col min="3587" max="3587" width="10.88671875" style="78" customWidth="1"/>
    <col min="3588" max="3588" width="17.5546875" style="78" bestFit="1" customWidth="1"/>
    <col min="3589" max="3589" width="6.44140625" style="78" customWidth="1"/>
    <col min="3590" max="3590" width="43.5546875" style="78" customWidth="1"/>
    <col min="3591" max="3840" width="9.109375" style="78"/>
    <col min="3841" max="3841" width="4" style="78" customWidth="1"/>
    <col min="3842" max="3842" width="7" style="78" customWidth="1"/>
    <col min="3843" max="3843" width="10.88671875" style="78" customWidth="1"/>
    <col min="3844" max="3844" width="17.5546875" style="78" bestFit="1" customWidth="1"/>
    <col min="3845" max="3845" width="6.44140625" style="78" customWidth="1"/>
    <col min="3846" max="3846" width="43.5546875" style="78" customWidth="1"/>
    <col min="3847" max="4096" width="9.109375" style="78"/>
    <col min="4097" max="4097" width="4" style="78" customWidth="1"/>
    <col min="4098" max="4098" width="7" style="78" customWidth="1"/>
    <col min="4099" max="4099" width="10.88671875" style="78" customWidth="1"/>
    <col min="4100" max="4100" width="17.5546875" style="78" bestFit="1" customWidth="1"/>
    <col min="4101" max="4101" width="6.44140625" style="78" customWidth="1"/>
    <col min="4102" max="4102" width="43.5546875" style="78" customWidth="1"/>
    <col min="4103" max="4352" width="9.109375" style="78"/>
    <col min="4353" max="4353" width="4" style="78" customWidth="1"/>
    <col min="4354" max="4354" width="7" style="78" customWidth="1"/>
    <col min="4355" max="4355" width="10.88671875" style="78" customWidth="1"/>
    <col min="4356" max="4356" width="17.5546875" style="78" bestFit="1" customWidth="1"/>
    <col min="4357" max="4357" width="6.44140625" style="78" customWidth="1"/>
    <col min="4358" max="4358" width="43.5546875" style="78" customWidth="1"/>
    <col min="4359" max="4608" width="9.109375" style="78"/>
    <col min="4609" max="4609" width="4" style="78" customWidth="1"/>
    <col min="4610" max="4610" width="7" style="78" customWidth="1"/>
    <col min="4611" max="4611" width="10.88671875" style="78" customWidth="1"/>
    <col min="4612" max="4612" width="17.5546875" style="78" bestFit="1" customWidth="1"/>
    <col min="4613" max="4613" width="6.44140625" style="78" customWidth="1"/>
    <col min="4614" max="4614" width="43.5546875" style="78" customWidth="1"/>
    <col min="4615" max="4864" width="9.109375" style="78"/>
    <col min="4865" max="4865" width="4" style="78" customWidth="1"/>
    <col min="4866" max="4866" width="7" style="78" customWidth="1"/>
    <col min="4867" max="4867" width="10.88671875" style="78" customWidth="1"/>
    <col min="4868" max="4868" width="17.5546875" style="78" bestFit="1" customWidth="1"/>
    <col min="4869" max="4869" width="6.44140625" style="78" customWidth="1"/>
    <col min="4870" max="4870" width="43.5546875" style="78" customWidth="1"/>
    <col min="4871" max="5120" width="9.109375" style="78"/>
    <col min="5121" max="5121" width="4" style="78" customWidth="1"/>
    <col min="5122" max="5122" width="7" style="78" customWidth="1"/>
    <col min="5123" max="5123" width="10.88671875" style="78" customWidth="1"/>
    <col min="5124" max="5124" width="17.5546875" style="78" bestFit="1" customWidth="1"/>
    <col min="5125" max="5125" width="6.44140625" style="78" customWidth="1"/>
    <col min="5126" max="5126" width="43.5546875" style="78" customWidth="1"/>
    <col min="5127" max="5376" width="9.109375" style="78"/>
    <col min="5377" max="5377" width="4" style="78" customWidth="1"/>
    <col min="5378" max="5378" width="7" style="78" customWidth="1"/>
    <col min="5379" max="5379" width="10.88671875" style="78" customWidth="1"/>
    <col min="5380" max="5380" width="17.5546875" style="78" bestFit="1" customWidth="1"/>
    <col min="5381" max="5381" width="6.44140625" style="78" customWidth="1"/>
    <col min="5382" max="5382" width="43.5546875" style="78" customWidth="1"/>
    <col min="5383" max="5632" width="9.109375" style="78"/>
    <col min="5633" max="5633" width="4" style="78" customWidth="1"/>
    <col min="5634" max="5634" width="7" style="78" customWidth="1"/>
    <col min="5635" max="5635" width="10.88671875" style="78" customWidth="1"/>
    <col min="5636" max="5636" width="17.5546875" style="78" bestFit="1" customWidth="1"/>
    <col min="5637" max="5637" width="6.44140625" style="78" customWidth="1"/>
    <col min="5638" max="5638" width="43.5546875" style="78" customWidth="1"/>
    <col min="5639" max="5888" width="9.109375" style="78"/>
    <col min="5889" max="5889" width="4" style="78" customWidth="1"/>
    <col min="5890" max="5890" width="7" style="78" customWidth="1"/>
    <col min="5891" max="5891" width="10.88671875" style="78" customWidth="1"/>
    <col min="5892" max="5892" width="17.5546875" style="78" bestFit="1" customWidth="1"/>
    <col min="5893" max="5893" width="6.44140625" style="78" customWidth="1"/>
    <col min="5894" max="5894" width="43.5546875" style="78" customWidth="1"/>
    <col min="5895" max="6144" width="9.109375" style="78"/>
    <col min="6145" max="6145" width="4" style="78" customWidth="1"/>
    <col min="6146" max="6146" width="7" style="78" customWidth="1"/>
    <col min="6147" max="6147" width="10.88671875" style="78" customWidth="1"/>
    <col min="6148" max="6148" width="17.5546875" style="78" bestFit="1" customWidth="1"/>
    <col min="6149" max="6149" width="6.44140625" style="78" customWidth="1"/>
    <col min="6150" max="6150" width="43.5546875" style="78" customWidth="1"/>
    <col min="6151" max="6400" width="9.109375" style="78"/>
    <col min="6401" max="6401" width="4" style="78" customWidth="1"/>
    <col min="6402" max="6402" width="7" style="78" customWidth="1"/>
    <col min="6403" max="6403" width="10.88671875" style="78" customWidth="1"/>
    <col min="6404" max="6404" width="17.5546875" style="78" bestFit="1" customWidth="1"/>
    <col min="6405" max="6405" width="6.44140625" style="78" customWidth="1"/>
    <col min="6406" max="6406" width="43.5546875" style="78" customWidth="1"/>
    <col min="6407" max="6656" width="9.109375" style="78"/>
    <col min="6657" max="6657" width="4" style="78" customWidth="1"/>
    <col min="6658" max="6658" width="7" style="78" customWidth="1"/>
    <col min="6659" max="6659" width="10.88671875" style="78" customWidth="1"/>
    <col min="6660" max="6660" width="17.5546875" style="78" bestFit="1" customWidth="1"/>
    <col min="6661" max="6661" width="6.44140625" style="78" customWidth="1"/>
    <col min="6662" max="6662" width="43.5546875" style="78" customWidth="1"/>
    <col min="6663" max="6912" width="9.109375" style="78"/>
    <col min="6913" max="6913" width="4" style="78" customWidth="1"/>
    <col min="6914" max="6914" width="7" style="78" customWidth="1"/>
    <col min="6915" max="6915" width="10.88671875" style="78" customWidth="1"/>
    <col min="6916" max="6916" width="17.5546875" style="78" bestFit="1" customWidth="1"/>
    <col min="6917" max="6917" width="6.44140625" style="78" customWidth="1"/>
    <col min="6918" max="6918" width="43.5546875" style="78" customWidth="1"/>
    <col min="6919" max="7168" width="9.109375" style="78"/>
    <col min="7169" max="7169" width="4" style="78" customWidth="1"/>
    <col min="7170" max="7170" width="7" style="78" customWidth="1"/>
    <col min="7171" max="7171" width="10.88671875" style="78" customWidth="1"/>
    <col min="7172" max="7172" width="17.5546875" style="78" bestFit="1" customWidth="1"/>
    <col min="7173" max="7173" width="6.44140625" style="78" customWidth="1"/>
    <col min="7174" max="7174" width="43.5546875" style="78" customWidth="1"/>
    <col min="7175" max="7424" width="9.109375" style="78"/>
    <col min="7425" max="7425" width="4" style="78" customWidth="1"/>
    <col min="7426" max="7426" width="7" style="78" customWidth="1"/>
    <col min="7427" max="7427" width="10.88671875" style="78" customWidth="1"/>
    <col min="7428" max="7428" width="17.5546875" style="78" bestFit="1" customWidth="1"/>
    <col min="7429" max="7429" width="6.44140625" style="78" customWidth="1"/>
    <col min="7430" max="7430" width="43.5546875" style="78" customWidth="1"/>
    <col min="7431" max="7680" width="9.109375" style="78"/>
    <col min="7681" max="7681" width="4" style="78" customWidth="1"/>
    <col min="7682" max="7682" width="7" style="78" customWidth="1"/>
    <col min="7683" max="7683" width="10.88671875" style="78" customWidth="1"/>
    <col min="7684" max="7684" width="17.5546875" style="78" bestFit="1" customWidth="1"/>
    <col min="7685" max="7685" width="6.44140625" style="78" customWidth="1"/>
    <col min="7686" max="7686" width="43.5546875" style="78" customWidth="1"/>
    <col min="7687" max="7936" width="9.109375" style="78"/>
    <col min="7937" max="7937" width="4" style="78" customWidth="1"/>
    <col min="7938" max="7938" width="7" style="78" customWidth="1"/>
    <col min="7939" max="7939" width="10.88671875" style="78" customWidth="1"/>
    <col min="7940" max="7940" width="17.5546875" style="78" bestFit="1" customWidth="1"/>
    <col min="7941" max="7941" width="6.44140625" style="78" customWidth="1"/>
    <col min="7942" max="7942" width="43.5546875" style="78" customWidth="1"/>
    <col min="7943" max="8192" width="9.109375" style="78"/>
    <col min="8193" max="8193" width="4" style="78" customWidth="1"/>
    <col min="8194" max="8194" width="7" style="78" customWidth="1"/>
    <col min="8195" max="8195" width="10.88671875" style="78" customWidth="1"/>
    <col min="8196" max="8196" width="17.5546875" style="78" bestFit="1" customWidth="1"/>
    <col min="8197" max="8197" width="6.44140625" style="78" customWidth="1"/>
    <col min="8198" max="8198" width="43.5546875" style="78" customWidth="1"/>
    <col min="8199" max="8448" width="9.109375" style="78"/>
    <col min="8449" max="8449" width="4" style="78" customWidth="1"/>
    <col min="8450" max="8450" width="7" style="78" customWidth="1"/>
    <col min="8451" max="8451" width="10.88671875" style="78" customWidth="1"/>
    <col min="8452" max="8452" width="17.5546875" style="78" bestFit="1" customWidth="1"/>
    <col min="8453" max="8453" width="6.44140625" style="78" customWidth="1"/>
    <col min="8454" max="8454" width="43.5546875" style="78" customWidth="1"/>
    <col min="8455" max="8704" width="9.109375" style="78"/>
    <col min="8705" max="8705" width="4" style="78" customWidth="1"/>
    <col min="8706" max="8706" width="7" style="78" customWidth="1"/>
    <col min="8707" max="8707" width="10.88671875" style="78" customWidth="1"/>
    <col min="8708" max="8708" width="17.5546875" style="78" bestFit="1" customWidth="1"/>
    <col min="8709" max="8709" width="6.44140625" style="78" customWidth="1"/>
    <col min="8710" max="8710" width="43.5546875" style="78" customWidth="1"/>
    <col min="8711" max="8960" width="9.109375" style="78"/>
    <col min="8961" max="8961" width="4" style="78" customWidth="1"/>
    <col min="8962" max="8962" width="7" style="78" customWidth="1"/>
    <col min="8963" max="8963" width="10.88671875" style="78" customWidth="1"/>
    <col min="8964" max="8964" width="17.5546875" style="78" bestFit="1" customWidth="1"/>
    <col min="8965" max="8965" width="6.44140625" style="78" customWidth="1"/>
    <col min="8966" max="8966" width="43.5546875" style="78" customWidth="1"/>
    <col min="8967" max="9216" width="9.109375" style="78"/>
    <col min="9217" max="9217" width="4" style="78" customWidth="1"/>
    <col min="9218" max="9218" width="7" style="78" customWidth="1"/>
    <col min="9219" max="9219" width="10.88671875" style="78" customWidth="1"/>
    <col min="9220" max="9220" width="17.5546875" style="78" bestFit="1" customWidth="1"/>
    <col min="9221" max="9221" width="6.44140625" style="78" customWidth="1"/>
    <col min="9222" max="9222" width="43.5546875" style="78" customWidth="1"/>
    <col min="9223" max="9472" width="9.109375" style="78"/>
    <col min="9473" max="9473" width="4" style="78" customWidth="1"/>
    <col min="9474" max="9474" width="7" style="78" customWidth="1"/>
    <col min="9475" max="9475" width="10.88671875" style="78" customWidth="1"/>
    <col min="9476" max="9476" width="17.5546875" style="78" bestFit="1" customWidth="1"/>
    <col min="9477" max="9477" width="6.44140625" style="78" customWidth="1"/>
    <col min="9478" max="9478" width="43.5546875" style="78" customWidth="1"/>
    <col min="9479" max="9728" width="9.109375" style="78"/>
    <col min="9729" max="9729" width="4" style="78" customWidth="1"/>
    <col min="9730" max="9730" width="7" style="78" customWidth="1"/>
    <col min="9731" max="9731" width="10.88671875" style="78" customWidth="1"/>
    <col min="9732" max="9732" width="17.5546875" style="78" bestFit="1" customWidth="1"/>
    <col min="9733" max="9733" width="6.44140625" style="78" customWidth="1"/>
    <col min="9734" max="9734" width="43.5546875" style="78" customWidth="1"/>
    <col min="9735" max="9984" width="9.109375" style="78"/>
    <col min="9985" max="9985" width="4" style="78" customWidth="1"/>
    <col min="9986" max="9986" width="7" style="78" customWidth="1"/>
    <col min="9987" max="9987" width="10.88671875" style="78" customWidth="1"/>
    <col min="9988" max="9988" width="17.5546875" style="78" bestFit="1" customWidth="1"/>
    <col min="9989" max="9989" width="6.44140625" style="78" customWidth="1"/>
    <col min="9990" max="9990" width="43.5546875" style="78" customWidth="1"/>
    <col min="9991" max="10240" width="9.109375" style="78"/>
    <col min="10241" max="10241" width="4" style="78" customWidth="1"/>
    <col min="10242" max="10242" width="7" style="78" customWidth="1"/>
    <col min="10243" max="10243" width="10.88671875" style="78" customWidth="1"/>
    <col min="10244" max="10244" width="17.5546875" style="78" bestFit="1" customWidth="1"/>
    <col min="10245" max="10245" width="6.44140625" style="78" customWidth="1"/>
    <col min="10246" max="10246" width="43.5546875" style="78" customWidth="1"/>
    <col min="10247" max="10496" width="9.109375" style="78"/>
    <col min="10497" max="10497" width="4" style="78" customWidth="1"/>
    <col min="10498" max="10498" width="7" style="78" customWidth="1"/>
    <col min="10499" max="10499" width="10.88671875" style="78" customWidth="1"/>
    <col min="10500" max="10500" width="17.5546875" style="78" bestFit="1" customWidth="1"/>
    <col min="10501" max="10501" width="6.44140625" style="78" customWidth="1"/>
    <col min="10502" max="10502" width="43.5546875" style="78" customWidth="1"/>
    <col min="10503" max="10752" width="9.109375" style="78"/>
    <col min="10753" max="10753" width="4" style="78" customWidth="1"/>
    <col min="10754" max="10754" width="7" style="78" customWidth="1"/>
    <col min="10755" max="10755" width="10.88671875" style="78" customWidth="1"/>
    <col min="10756" max="10756" width="17.5546875" style="78" bestFit="1" customWidth="1"/>
    <col min="10757" max="10757" width="6.44140625" style="78" customWidth="1"/>
    <col min="10758" max="10758" width="43.5546875" style="78" customWidth="1"/>
    <col min="10759" max="11008" width="9.109375" style="78"/>
    <col min="11009" max="11009" width="4" style="78" customWidth="1"/>
    <col min="11010" max="11010" width="7" style="78" customWidth="1"/>
    <col min="11011" max="11011" width="10.88671875" style="78" customWidth="1"/>
    <col min="11012" max="11012" width="17.5546875" style="78" bestFit="1" customWidth="1"/>
    <col min="11013" max="11013" width="6.44140625" style="78" customWidth="1"/>
    <col min="11014" max="11014" width="43.5546875" style="78" customWidth="1"/>
    <col min="11015" max="11264" width="9.109375" style="78"/>
    <col min="11265" max="11265" width="4" style="78" customWidth="1"/>
    <col min="11266" max="11266" width="7" style="78" customWidth="1"/>
    <col min="11267" max="11267" width="10.88671875" style="78" customWidth="1"/>
    <col min="11268" max="11268" width="17.5546875" style="78" bestFit="1" customWidth="1"/>
    <col min="11269" max="11269" width="6.44140625" style="78" customWidth="1"/>
    <col min="11270" max="11270" width="43.5546875" style="78" customWidth="1"/>
    <col min="11271" max="11520" width="9.109375" style="78"/>
    <col min="11521" max="11521" width="4" style="78" customWidth="1"/>
    <col min="11522" max="11522" width="7" style="78" customWidth="1"/>
    <col min="11523" max="11523" width="10.88671875" style="78" customWidth="1"/>
    <col min="11524" max="11524" width="17.5546875" style="78" bestFit="1" customWidth="1"/>
    <col min="11525" max="11525" width="6.44140625" style="78" customWidth="1"/>
    <col min="11526" max="11526" width="43.5546875" style="78" customWidth="1"/>
    <col min="11527" max="11776" width="9.109375" style="78"/>
    <col min="11777" max="11777" width="4" style="78" customWidth="1"/>
    <col min="11778" max="11778" width="7" style="78" customWidth="1"/>
    <col min="11779" max="11779" width="10.88671875" style="78" customWidth="1"/>
    <col min="11780" max="11780" width="17.5546875" style="78" bestFit="1" customWidth="1"/>
    <col min="11781" max="11781" width="6.44140625" style="78" customWidth="1"/>
    <col min="11782" max="11782" width="43.5546875" style="78" customWidth="1"/>
    <col min="11783" max="12032" width="9.109375" style="78"/>
    <col min="12033" max="12033" width="4" style="78" customWidth="1"/>
    <col min="12034" max="12034" width="7" style="78" customWidth="1"/>
    <col min="12035" max="12035" width="10.88671875" style="78" customWidth="1"/>
    <col min="12036" max="12036" width="17.5546875" style="78" bestFit="1" customWidth="1"/>
    <col min="12037" max="12037" width="6.44140625" style="78" customWidth="1"/>
    <col min="12038" max="12038" width="43.5546875" style="78" customWidth="1"/>
    <col min="12039" max="12288" width="9.109375" style="78"/>
    <col min="12289" max="12289" width="4" style="78" customWidth="1"/>
    <col min="12290" max="12290" width="7" style="78" customWidth="1"/>
    <col min="12291" max="12291" width="10.88671875" style="78" customWidth="1"/>
    <col min="12292" max="12292" width="17.5546875" style="78" bestFit="1" customWidth="1"/>
    <col min="12293" max="12293" width="6.44140625" style="78" customWidth="1"/>
    <col min="12294" max="12294" width="43.5546875" style="78" customWidth="1"/>
    <col min="12295" max="12544" width="9.109375" style="78"/>
    <col min="12545" max="12545" width="4" style="78" customWidth="1"/>
    <col min="12546" max="12546" width="7" style="78" customWidth="1"/>
    <col min="12547" max="12547" width="10.88671875" style="78" customWidth="1"/>
    <col min="12548" max="12548" width="17.5546875" style="78" bestFit="1" customWidth="1"/>
    <col min="12549" max="12549" width="6.44140625" style="78" customWidth="1"/>
    <col min="12550" max="12550" width="43.5546875" style="78" customWidth="1"/>
    <col min="12551" max="12800" width="9.109375" style="78"/>
    <col min="12801" max="12801" width="4" style="78" customWidth="1"/>
    <col min="12802" max="12802" width="7" style="78" customWidth="1"/>
    <col min="12803" max="12803" width="10.88671875" style="78" customWidth="1"/>
    <col min="12804" max="12804" width="17.5546875" style="78" bestFit="1" customWidth="1"/>
    <col min="12805" max="12805" width="6.44140625" style="78" customWidth="1"/>
    <col min="12806" max="12806" width="43.5546875" style="78" customWidth="1"/>
    <col min="12807" max="13056" width="9.109375" style="78"/>
    <col min="13057" max="13057" width="4" style="78" customWidth="1"/>
    <col min="13058" max="13058" width="7" style="78" customWidth="1"/>
    <col min="13059" max="13059" width="10.88671875" style="78" customWidth="1"/>
    <col min="13060" max="13060" width="17.5546875" style="78" bestFit="1" customWidth="1"/>
    <col min="13061" max="13061" width="6.44140625" style="78" customWidth="1"/>
    <col min="13062" max="13062" width="43.5546875" style="78" customWidth="1"/>
    <col min="13063" max="13312" width="9.109375" style="78"/>
    <col min="13313" max="13313" width="4" style="78" customWidth="1"/>
    <col min="13314" max="13314" width="7" style="78" customWidth="1"/>
    <col min="13315" max="13315" width="10.88671875" style="78" customWidth="1"/>
    <col min="13316" max="13316" width="17.5546875" style="78" bestFit="1" customWidth="1"/>
    <col min="13317" max="13317" width="6.44140625" style="78" customWidth="1"/>
    <col min="13318" max="13318" width="43.5546875" style="78" customWidth="1"/>
    <col min="13319" max="13568" width="9.109375" style="78"/>
    <col min="13569" max="13569" width="4" style="78" customWidth="1"/>
    <col min="13570" max="13570" width="7" style="78" customWidth="1"/>
    <col min="13571" max="13571" width="10.88671875" style="78" customWidth="1"/>
    <col min="13572" max="13572" width="17.5546875" style="78" bestFit="1" customWidth="1"/>
    <col min="13573" max="13573" width="6.44140625" style="78" customWidth="1"/>
    <col min="13574" max="13574" width="43.5546875" style="78" customWidth="1"/>
    <col min="13575" max="13824" width="9.109375" style="78"/>
    <col min="13825" max="13825" width="4" style="78" customWidth="1"/>
    <col min="13826" max="13826" width="7" style="78" customWidth="1"/>
    <col min="13827" max="13827" width="10.88671875" style="78" customWidth="1"/>
    <col min="13828" max="13828" width="17.5546875" style="78" bestFit="1" customWidth="1"/>
    <col min="13829" max="13829" width="6.44140625" style="78" customWidth="1"/>
    <col min="13830" max="13830" width="43.5546875" style="78" customWidth="1"/>
    <col min="13831" max="14080" width="9.109375" style="78"/>
    <col min="14081" max="14081" width="4" style="78" customWidth="1"/>
    <col min="14082" max="14082" width="7" style="78" customWidth="1"/>
    <col min="14083" max="14083" width="10.88671875" style="78" customWidth="1"/>
    <col min="14084" max="14084" width="17.5546875" style="78" bestFit="1" customWidth="1"/>
    <col min="14085" max="14085" width="6.44140625" style="78" customWidth="1"/>
    <col min="14086" max="14086" width="43.5546875" style="78" customWidth="1"/>
    <col min="14087" max="14336" width="9.109375" style="78"/>
    <col min="14337" max="14337" width="4" style="78" customWidth="1"/>
    <col min="14338" max="14338" width="7" style="78" customWidth="1"/>
    <col min="14339" max="14339" width="10.88671875" style="78" customWidth="1"/>
    <col min="14340" max="14340" width="17.5546875" style="78" bestFit="1" customWidth="1"/>
    <col min="14341" max="14341" width="6.44140625" style="78" customWidth="1"/>
    <col min="14342" max="14342" width="43.5546875" style="78" customWidth="1"/>
    <col min="14343" max="14592" width="9.109375" style="78"/>
    <col min="14593" max="14593" width="4" style="78" customWidth="1"/>
    <col min="14594" max="14594" width="7" style="78" customWidth="1"/>
    <col min="14595" max="14595" width="10.88671875" style="78" customWidth="1"/>
    <col min="14596" max="14596" width="17.5546875" style="78" bestFit="1" customWidth="1"/>
    <col min="14597" max="14597" width="6.44140625" style="78" customWidth="1"/>
    <col min="14598" max="14598" width="43.5546875" style="78" customWidth="1"/>
    <col min="14599" max="14848" width="9.109375" style="78"/>
    <col min="14849" max="14849" width="4" style="78" customWidth="1"/>
    <col min="14850" max="14850" width="7" style="78" customWidth="1"/>
    <col min="14851" max="14851" width="10.88671875" style="78" customWidth="1"/>
    <col min="14852" max="14852" width="17.5546875" style="78" bestFit="1" customWidth="1"/>
    <col min="14853" max="14853" width="6.44140625" style="78" customWidth="1"/>
    <col min="14854" max="14854" width="43.5546875" style="78" customWidth="1"/>
    <col min="14855" max="15104" width="9.109375" style="78"/>
    <col min="15105" max="15105" width="4" style="78" customWidth="1"/>
    <col min="15106" max="15106" width="7" style="78" customWidth="1"/>
    <col min="15107" max="15107" width="10.88671875" style="78" customWidth="1"/>
    <col min="15108" max="15108" width="17.5546875" style="78" bestFit="1" customWidth="1"/>
    <col min="15109" max="15109" width="6.44140625" style="78" customWidth="1"/>
    <col min="15110" max="15110" width="43.5546875" style="78" customWidth="1"/>
    <col min="15111" max="15360" width="9.109375" style="78"/>
    <col min="15361" max="15361" width="4" style="78" customWidth="1"/>
    <col min="15362" max="15362" width="7" style="78" customWidth="1"/>
    <col min="15363" max="15363" width="10.88671875" style="78" customWidth="1"/>
    <col min="15364" max="15364" width="17.5546875" style="78" bestFit="1" customWidth="1"/>
    <col min="15365" max="15365" width="6.44140625" style="78" customWidth="1"/>
    <col min="15366" max="15366" width="43.5546875" style="78" customWidth="1"/>
    <col min="15367" max="15616" width="9.109375" style="78"/>
    <col min="15617" max="15617" width="4" style="78" customWidth="1"/>
    <col min="15618" max="15618" width="7" style="78" customWidth="1"/>
    <col min="15619" max="15619" width="10.88671875" style="78" customWidth="1"/>
    <col min="15620" max="15620" width="17.5546875" style="78" bestFit="1" customWidth="1"/>
    <col min="15621" max="15621" width="6.44140625" style="78" customWidth="1"/>
    <col min="15622" max="15622" width="43.5546875" style="78" customWidth="1"/>
    <col min="15623" max="15872" width="9.109375" style="78"/>
    <col min="15873" max="15873" width="4" style="78" customWidth="1"/>
    <col min="15874" max="15874" width="7" style="78" customWidth="1"/>
    <col min="15875" max="15875" width="10.88671875" style="78" customWidth="1"/>
    <col min="15876" max="15876" width="17.5546875" style="78" bestFit="1" customWidth="1"/>
    <col min="15877" max="15877" width="6.44140625" style="78" customWidth="1"/>
    <col min="15878" max="15878" width="43.5546875" style="78" customWidth="1"/>
    <col min="15879" max="16128" width="9.109375" style="78"/>
    <col min="16129" max="16129" width="4" style="78" customWidth="1"/>
    <col min="16130" max="16130" width="7" style="78" customWidth="1"/>
    <col min="16131" max="16131" width="10.88671875" style="78" customWidth="1"/>
    <col min="16132" max="16132" width="17.5546875" style="78" bestFit="1" customWidth="1"/>
    <col min="16133" max="16133" width="6.44140625" style="78" customWidth="1"/>
    <col min="16134" max="16134" width="43.5546875" style="78" customWidth="1"/>
    <col min="16135" max="16384" width="9.109375" style="78"/>
  </cols>
  <sheetData>
    <row r="1" spans="1:6" x14ac:dyDescent="0.25">
      <c r="A1" s="135" t="s">
        <v>83</v>
      </c>
    </row>
    <row r="2" spans="1:6" ht="13.8" thickBot="1" x14ac:dyDescent="0.3"/>
    <row r="3" spans="1:6" ht="13.8" thickBot="1" x14ac:dyDescent="0.3">
      <c r="A3" s="136" t="s">
        <v>84</v>
      </c>
      <c r="B3" s="136" t="s">
        <v>85</v>
      </c>
      <c r="C3" s="136" t="s">
        <v>86</v>
      </c>
      <c r="D3" s="136" t="s">
        <v>87</v>
      </c>
      <c r="E3" s="136" t="s">
        <v>88</v>
      </c>
      <c r="F3" s="136" t="s">
        <v>89</v>
      </c>
    </row>
    <row r="4" spans="1:6" ht="27" thickBot="1" x14ac:dyDescent="0.3">
      <c r="A4" s="137">
        <v>1</v>
      </c>
      <c r="B4" s="137">
        <v>1987</v>
      </c>
      <c r="C4" s="138" t="s">
        <v>90</v>
      </c>
      <c r="D4" s="138" t="s">
        <v>91</v>
      </c>
      <c r="E4" s="137">
        <v>4</v>
      </c>
      <c r="F4" s="138" t="s">
        <v>92</v>
      </c>
    </row>
    <row r="5" spans="1:6" ht="13.8" thickBot="1" x14ac:dyDescent="0.3">
      <c r="A5" s="137" t="s">
        <v>93</v>
      </c>
      <c r="B5" s="137">
        <v>1988</v>
      </c>
      <c r="C5" s="138" t="s">
        <v>93</v>
      </c>
      <c r="D5" s="138" t="s">
        <v>93</v>
      </c>
      <c r="E5" s="137" t="s">
        <v>93</v>
      </c>
      <c r="F5" s="138" t="s">
        <v>93</v>
      </c>
    </row>
    <row r="6" spans="1:6" ht="27" thickBot="1" x14ac:dyDescent="0.3">
      <c r="A6" s="137">
        <v>2</v>
      </c>
      <c r="B6" s="137">
        <v>1989</v>
      </c>
      <c r="C6" s="138" t="s">
        <v>94</v>
      </c>
      <c r="D6" s="138" t="s">
        <v>95</v>
      </c>
      <c r="E6" s="137">
        <v>6</v>
      </c>
      <c r="F6" s="138" t="s">
        <v>96</v>
      </c>
    </row>
    <row r="7" spans="1:6" ht="53.4" thickBot="1" x14ac:dyDescent="0.3">
      <c r="A7" s="137">
        <v>3</v>
      </c>
      <c r="B7" s="137">
        <v>1990</v>
      </c>
      <c r="C7" s="138" t="s">
        <v>97</v>
      </c>
      <c r="D7" s="138" t="s">
        <v>98</v>
      </c>
      <c r="E7" s="137">
        <v>9</v>
      </c>
      <c r="F7" s="138" t="s">
        <v>99</v>
      </c>
    </row>
    <row r="8" spans="1:6" ht="40.200000000000003" thickBot="1" x14ac:dyDescent="0.3">
      <c r="A8" s="137">
        <v>4</v>
      </c>
      <c r="B8" s="137">
        <v>1991</v>
      </c>
      <c r="C8" s="138" t="s">
        <v>90</v>
      </c>
      <c r="D8" s="138" t="s">
        <v>100</v>
      </c>
      <c r="E8" s="137">
        <v>7</v>
      </c>
      <c r="F8" s="138" t="s">
        <v>101</v>
      </c>
    </row>
    <row r="9" spans="1:6" ht="40.200000000000003" thickBot="1" x14ac:dyDescent="0.3">
      <c r="A9" s="137">
        <v>5</v>
      </c>
      <c r="B9" s="137">
        <v>1992</v>
      </c>
      <c r="C9" s="138" t="s">
        <v>102</v>
      </c>
      <c r="D9" s="138" t="s">
        <v>103</v>
      </c>
      <c r="E9" s="137">
        <v>7</v>
      </c>
      <c r="F9" s="138" t="s">
        <v>104</v>
      </c>
    </row>
    <row r="10" spans="1:6" ht="40.200000000000003" thickBot="1" x14ac:dyDescent="0.3">
      <c r="A10" s="137">
        <v>6</v>
      </c>
      <c r="B10" s="137">
        <v>1993</v>
      </c>
      <c r="C10" s="138" t="s">
        <v>105</v>
      </c>
      <c r="D10" s="138" t="s">
        <v>106</v>
      </c>
      <c r="E10" s="137">
        <v>7</v>
      </c>
      <c r="F10" s="138" t="s">
        <v>107</v>
      </c>
    </row>
    <row r="11" spans="1:6" ht="40.200000000000003" thickBot="1" x14ac:dyDescent="0.3">
      <c r="A11" s="137">
        <v>7</v>
      </c>
      <c r="B11" s="137">
        <v>1994</v>
      </c>
      <c r="C11" s="138" t="s">
        <v>105</v>
      </c>
      <c r="D11" s="138" t="s">
        <v>108</v>
      </c>
      <c r="E11" s="137">
        <v>8</v>
      </c>
      <c r="F11" s="138" t="s">
        <v>109</v>
      </c>
    </row>
    <row r="12" spans="1:6" ht="40.200000000000003" thickBot="1" x14ac:dyDescent="0.3">
      <c r="A12" s="137">
        <v>8</v>
      </c>
      <c r="B12" s="137">
        <v>1995</v>
      </c>
      <c r="C12" s="138" t="s">
        <v>90</v>
      </c>
      <c r="D12" s="138" t="s">
        <v>110</v>
      </c>
      <c r="E12" s="137">
        <v>8</v>
      </c>
      <c r="F12" s="138" t="s">
        <v>111</v>
      </c>
    </row>
    <row r="13" spans="1:6" ht="13.8" thickBot="1" x14ac:dyDescent="0.3">
      <c r="A13" s="137" t="s">
        <v>93</v>
      </c>
      <c r="B13" s="137">
        <v>1996</v>
      </c>
      <c r="C13" s="138" t="s">
        <v>93</v>
      </c>
      <c r="D13" s="138" t="s">
        <v>93</v>
      </c>
      <c r="E13" s="137" t="s">
        <v>93</v>
      </c>
      <c r="F13" s="138" t="s">
        <v>93</v>
      </c>
    </row>
    <row r="14" spans="1:6" ht="40.200000000000003" thickBot="1" x14ac:dyDescent="0.3">
      <c r="A14" s="137">
        <v>9</v>
      </c>
      <c r="B14" s="137">
        <v>1997</v>
      </c>
      <c r="C14" s="138" t="s">
        <v>112</v>
      </c>
      <c r="D14" s="138" t="s">
        <v>113</v>
      </c>
      <c r="E14" s="137">
        <v>8</v>
      </c>
      <c r="F14" s="138" t="s">
        <v>111</v>
      </c>
    </row>
    <row r="15" spans="1:6" ht="27" thickBot="1" x14ac:dyDescent="0.3">
      <c r="A15" s="137">
        <v>10</v>
      </c>
      <c r="B15" s="137">
        <v>1998</v>
      </c>
      <c r="C15" s="138" t="s">
        <v>90</v>
      </c>
      <c r="D15" s="138" t="s">
        <v>114</v>
      </c>
      <c r="E15" s="137">
        <v>4</v>
      </c>
      <c r="F15" s="138" t="s">
        <v>115</v>
      </c>
    </row>
    <row r="16" spans="1:6" ht="53.4" thickBot="1" x14ac:dyDescent="0.3">
      <c r="A16" s="137">
        <v>11</v>
      </c>
      <c r="B16" s="137">
        <v>1999</v>
      </c>
      <c r="C16" s="138" t="s">
        <v>90</v>
      </c>
      <c r="D16" s="138" t="s">
        <v>116</v>
      </c>
      <c r="E16" s="137">
        <v>8</v>
      </c>
      <c r="F16" s="138" t="s">
        <v>117</v>
      </c>
    </row>
    <row r="17" spans="1:6" ht="106.2" thickBot="1" x14ac:dyDescent="0.3">
      <c r="A17" s="137">
        <v>12</v>
      </c>
      <c r="B17" s="137">
        <v>2000</v>
      </c>
      <c r="C17" s="138" t="s">
        <v>105</v>
      </c>
      <c r="D17" s="138" t="s">
        <v>118</v>
      </c>
      <c r="E17" s="137">
        <v>18</v>
      </c>
      <c r="F17" s="138" t="s">
        <v>119</v>
      </c>
    </row>
    <row r="18" spans="1:6" ht="93" thickBot="1" x14ac:dyDescent="0.3">
      <c r="A18" s="137">
        <v>13</v>
      </c>
      <c r="B18" s="137">
        <v>2001</v>
      </c>
      <c r="C18" s="138" t="s">
        <v>120</v>
      </c>
      <c r="D18" s="138" t="s">
        <v>121</v>
      </c>
      <c r="E18" s="137">
        <v>17</v>
      </c>
      <c r="F18" s="138" t="s">
        <v>122</v>
      </c>
    </row>
    <row r="19" spans="1:6" ht="53.4" thickBot="1" x14ac:dyDescent="0.3">
      <c r="A19" s="137">
        <v>14</v>
      </c>
      <c r="B19" s="137">
        <v>2002</v>
      </c>
      <c r="C19" s="138" t="s">
        <v>90</v>
      </c>
      <c r="D19" s="138" t="s">
        <v>123</v>
      </c>
      <c r="E19" s="137">
        <v>12</v>
      </c>
      <c r="F19" s="138" t="s">
        <v>124</v>
      </c>
    </row>
    <row r="20" spans="1:6" ht="66.599999999999994" thickBot="1" x14ac:dyDescent="0.3">
      <c r="A20" s="137">
        <v>15</v>
      </c>
      <c r="B20" s="137">
        <v>2003</v>
      </c>
      <c r="C20" s="138" t="s">
        <v>105</v>
      </c>
      <c r="D20" s="138" t="s">
        <v>125</v>
      </c>
      <c r="E20" s="137">
        <v>12</v>
      </c>
      <c r="F20" s="138" t="s">
        <v>126</v>
      </c>
    </row>
    <row r="21" spans="1:6" ht="66.599999999999994" thickBot="1" x14ac:dyDescent="0.3">
      <c r="A21" s="137">
        <v>16</v>
      </c>
      <c r="B21" s="137">
        <v>2004</v>
      </c>
      <c r="C21" s="138" t="s">
        <v>127</v>
      </c>
      <c r="D21" s="138" t="s">
        <v>128</v>
      </c>
      <c r="E21" s="137">
        <v>14</v>
      </c>
      <c r="F21" s="138" t="s">
        <v>129</v>
      </c>
    </row>
    <row r="22" spans="1:6" ht="53.4" thickBot="1" x14ac:dyDescent="0.3">
      <c r="A22" s="137">
        <v>17</v>
      </c>
      <c r="B22" s="137">
        <v>2005</v>
      </c>
      <c r="C22" s="138" t="s">
        <v>94</v>
      </c>
      <c r="D22" s="138" t="s">
        <v>130</v>
      </c>
      <c r="E22" s="137">
        <v>10</v>
      </c>
      <c r="F22" s="138" t="s">
        <v>131</v>
      </c>
    </row>
    <row r="23" spans="1:6" ht="66.599999999999994" thickBot="1" x14ac:dyDescent="0.3">
      <c r="A23" s="137">
        <v>18</v>
      </c>
      <c r="B23" s="137">
        <v>2006</v>
      </c>
      <c r="C23" s="138" t="s">
        <v>94</v>
      </c>
      <c r="D23" s="138" t="s">
        <v>132</v>
      </c>
      <c r="E23" s="137">
        <v>14</v>
      </c>
      <c r="F23" s="138" t="s">
        <v>133</v>
      </c>
    </row>
    <row r="24" spans="1:6" ht="79.8" thickBot="1" x14ac:dyDescent="0.3">
      <c r="A24" s="137">
        <v>19</v>
      </c>
      <c r="B24" s="137">
        <v>2007</v>
      </c>
      <c r="C24" s="138" t="s">
        <v>102</v>
      </c>
      <c r="D24" s="138" t="s">
        <v>134</v>
      </c>
      <c r="E24" s="137">
        <v>15</v>
      </c>
      <c r="F24" s="138" t="s">
        <v>135</v>
      </c>
    </row>
    <row r="25" spans="1:6" ht="106.2" thickBot="1" x14ac:dyDescent="0.3">
      <c r="A25" s="137">
        <v>20</v>
      </c>
      <c r="B25" s="137">
        <v>2008</v>
      </c>
      <c r="C25" s="138" t="s">
        <v>90</v>
      </c>
      <c r="D25" s="138" t="s">
        <v>136</v>
      </c>
      <c r="E25" s="137">
        <v>21</v>
      </c>
      <c r="F25" s="138" t="s">
        <v>137</v>
      </c>
    </row>
    <row r="26" spans="1:6" ht="109.8" thickBot="1" x14ac:dyDescent="0.35">
      <c r="A26" s="137">
        <v>21</v>
      </c>
      <c r="B26" s="137">
        <v>2009</v>
      </c>
      <c r="C26" s="138" t="s">
        <v>102</v>
      </c>
      <c r="D26" s="138" t="s">
        <v>138</v>
      </c>
      <c r="E26" s="137">
        <v>21</v>
      </c>
      <c r="F26" s="138" t="s">
        <v>139</v>
      </c>
    </row>
    <row r="27" spans="1:6" ht="109.8" thickBot="1" x14ac:dyDescent="0.35">
      <c r="A27" s="137">
        <v>22</v>
      </c>
      <c r="B27" s="137">
        <v>2010</v>
      </c>
      <c r="C27" s="138" t="s">
        <v>105</v>
      </c>
      <c r="D27" s="138" t="s">
        <v>140</v>
      </c>
      <c r="E27" s="137">
        <v>19</v>
      </c>
      <c r="F27" s="138" t="s">
        <v>141</v>
      </c>
    </row>
    <row r="28" spans="1:6" ht="96.6" thickBot="1" x14ac:dyDescent="0.35">
      <c r="A28" s="137">
        <v>23</v>
      </c>
      <c r="B28" s="137">
        <v>2011</v>
      </c>
      <c r="C28" s="138" t="s">
        <v>127</v>
      </c>
      <c r="D28" s="138" t="s">
        <v>142</v>
      </c>
      <c r="E28" s="137">
        <v>18</v>
      </c>
      <c r="F28" s="138" t="s">
        <v>143</v>
      </c>
    </row>
    <row r="29" spans="1:6" ht="135" thickBot="1" x14ac:dyDescent="0.35">
      <c r="A29" s="137">
        <v>24</v>
      </c>
      <c r="B29" s="137">
        <v>2012</v>
      </c>
      <c r="C29" s="138" t="s">
        <v>120</v>
      </c>
      <c r="D29" s="138" t="s">
        <v>144</v>
      </c>
      <c r="E29" s="137">
        <v>27</v>
      </c>
      <c r="F29" s="138" t="s">
        <v>145</v>
      </c>
    </row>
    <row r="30" spans="1:6" ht="95.4" thickBot="1" x14ac:dyDescent="0.35">
      <c r="A30" s="137">
        <v>25</v>
      </c>
      <c r="B30" s="137">
        <v>2013</v>
      </c>
      <c r="C30" s="138" t="s">
        <v>146</v>
      </c>
      <c r="D30" s="138" t="s">
        <v>147</v>
      </c>
      <c r="E30" s="137">
        <v>19</v>
      </c>
      <c r="F30" s="138" t="s">
        <v>148</v>
      </c>
    </row>
    <row r="31" spans="1:6" ht="108.6" thickBot="1" x14ac:dyDescent="0.35">
      <c r="A31" s="137">
        <v>26</v>
      </c>
      <c r="B31" s="137">
        <v>2014</v>
      </c>
      <c r="C31" s="138" t="s">
        <v>149</v>
      </c>
      <c r="D31" s="138" t="s">
        <v>150</v>
      </c>
      <c r="E31" s="137">
        <v>21</v>
      </c>
      <c r="F31" s="138" t="s">
        <v>151</v>
      </c>
    </row>
    <row r="32" spans="1:6" ht="95.4" thickBot="1" x14ac:dyDescent="0.35">
      <c r="A32" s="137">
        <v>27</v>
      </c>
      <c r="B32" s="137">
        <v>2015</v>
      </c>
      <c r="C32" s="138" t="s">
        <v>120</v>
      </c>
      <c r="D32" s="138" t="s">
        <v>152</v>
      </c>
      <c r="E32" s="137">
        <v>18</v>
      </c>
      <c r="F32" s="138" t="s">
        <v>153</v>
      </c>
    </row>
    <row r="33" spans="1:6" ht="137.4" thickBot="1" x14ac:dyDescent="0.35">
      <c r="A33" s="137">
        <v>28</v>
      </c>
      <c r="B33" s="137">
        <v>2016</v>
      </c>
      <c r="C33" s="138" t="s">
        <v>149</v>
      </c>
      <c r="D33" s="138" t="s">
        <v>154</v>
      </c>
      <c r="E33" s="137">
        <v>28</v>
      </c>
      <c r="F33" s="138" t="s">
        <v>155</v>
      </c>
    </row>
    <row r="34" spans="1:6" ht="82.2" thickBot="1" x14ac:dyDescent="0.35">
      <c r="A34" s="137">
        <v>29</v>
      </c>
      <c r="B34" s="137">
        <v>2017</v>
      </c>
      <c r="C34" s="138" t="s">
        <v>102</v>
      </c>
      <c r="D34" s="138" t="s">
        <v>156</v>
      </c>
      <c r="E34" s="137">
        <v>15</v>
      </c>
      <c r="F34" s="138" t="s">
        <v>157</v>
      </c>
    </row>
    <row r="35" spans="1:6" ht="82.2" thickBot="1" x14ac:dyDescent="0.35">
      <c r="A35" s="137">
        <v>30</v>
      </c>
      <c r="B35" s="137">
        <v>2018</v>
      </c>
      <c r="C35" s="138" t="s">
        <v>90</v>
      </c>
      <c r="D35" s="138" t="s">
        <v>158</v>
      </c>
      <c r="E35" s="137">
        <v>15</v>
      </c>
      <c r="F35" s="138" t="s">
        <v>159</v>
      </c>
    </row>
    <row r="36" spans="1:6" ht="95.4" thickBot="1" x14ac:dyDescent="0.35">
      <c r="A36" s="137">
        <v>31</v>
      </c>
      <c r="B36" s="137">
        <v>2019</v>
      </c>
      <c r="C36" s="138" t="s">
        <v>160</v>
      </c>
      <c r="D36" s="138" t="s">
        <v>161</v>
      </c>
      <c r="E36" s="137">
        <v>17</v>
      </c>
      <c r="F36" s="138" t="s">
        <v>162</v>
      </c>
    </row>
    <row r="37" spans="1:6" ht="107.4" thickBot="1" x14ac:dyDescent="0.35">
      <c r="A37" s="137">
        <v>32</v>
      </c>
      <c r="B37" s="137">
        <v>2020</v>
      </c>
      <c r="C37" s="138" t="s">
        <v>127</v>
      </c>
      <c r="D37" s="138" t="s">
        <v>163</v>
      </c>
      <c r="E37" s="137">
        <v>22</v>
      </c>
      <c r="F37" s="138" t="s">
        <v>164</v>
      </c>
    </row>
    <row r="38" spans="1:6" ht="94.2" thickBot="1" x14ac:dyDescent="0.35">
      <c r="A38" s="137">
        <v>33</v>
      </c>
      <c r="B38" s="137">
        <v>2021</v>
      </c>
      <c r="C38" s="138" t="s">
        <v>149</v>
      </c>
      <c r="D38" s="138" t="s">
        <v>165</v>
      </c>
      <c r="E38" s="137">
        <v>20</v>
      </c>
      <c r="F38" s="138" t="s">
        <v>166</v>
      </c>
    </row>
    <row r="39" spans="1:6" ht="94.2" thickBot="1" x14ac:dyDescent="0.35">
      <c r="A39" s="137">
        <v>34</v>
      </c>
      <c r="B39" s="137">
        <v>2022</v>
      </c>
      <c r="C39" s="138" t="s">
        <v>105</v>
      </c>
      <c r="D39" s="138" t="s">
        <v>167</v>
      </c>
      <c r="E39" s="137">
        <v>20</v>
      </c>
      <c r="F39" s="138" t="s">
        <v>168</v>
      </c>
    </row>
    <row r="40" spans="1:6" ht="58.2" thickBot="1" x14ac:dyDescent="0.35">
      <c r="A40" s="137">
        <v>35</v>
      </c>
      <c r="B40" s="137">
        <v>2023</v>
      </c>
      <c r="C40" s="177" t="s">
        <v>146</v>
      </c>
      <c r="D40" s="177" t="s">
        <v>212</v>
      </c>
      <c r="E40" s="137">
        <v>11</v>
      </c>
      <c r="F40" s="177" t="s">
        <v>213</v>
      </c>
    </row>
    <row r="41" spans="1:6" ht="72.599999999999994" thickBot="1" x14ac:dyDescent="0.35">
      <c r="A41" s="137">
        <v>36</v>
      </c>
      <c r="B41" s="137">
        <v>2024</v>
      </c>
      <c r="C41" s="177" t="s">
        <v>120</v>
      </c>
      <c r="D41" s="177" t="s">
        <v>216</v>
      </c>
      <c r="E41" s="137">
        <v>12</v>
      </c>
      <c r="F41" s="177" t="s">
        <v>217</v>
      </c>
    </row>
    <row r="42" spans="1:6" ht="72.599999999999994" thickBot="1" x14ac:dyDescent="0.35">
      <c r="A42" s="137">
        <v>37</v>
      </c>
      <c r="B42" s="137">
        <v>2025</v>
      </c>
      <c r="C42" s="177" t="s">
        <v>231</v>
      </c>
      <c r="D42" s="177" t="s">
        <v>232</v>
      </c>
      <c r="E42" s="137">
        <v>13</v>
      </c>
      <c r="F42" s="177" t="s">
        <v>349</v>
      </c>
    </row>
    <row r="43" spans="1:6" ht="72.599999999999994" thickBot="1" x14ac:dyDescent="0.35">
      <c r="A43" s="137">
        <v>38</v>
      </c>
      <c r="B43" s="137">
        <v>2026</v>
      </c>
      <c r="C43" s="177" t="s">
        <v>238</v>
      </c>
      <c r="D43" s="177" t="s">
        <v>348</v>
      </c>
      <c r="E43" s="137">
        <v>12</v>
      </c>
      <c r="F43" s="177" t="s">
        <v>350</v>
      </c>
    </row>
    <row r="44" spans="1:6" ht="13.8" thickBot="1" x14ac:dyDescent="0.3"/>
    <row r="45" spans="1:6" ht="13.8" thickBot="1" x14ac:dyDescent="0.3">
      <c r="A45" s="139" t="s">
        <v>351</v>
      </c>
      <c r="B45" s="140"/>
      <c r="C45" s="140"/>
      <c r="D45" s="140"/>
      <c r="E45" s="140"/>
      <c r="F45" s="141">
        <v>38</v>
      </c>
    </row>
    <row r="46" spans="1:6" x14ac:dyDescent="0.25">
      <c r="A46" s="142" t="s">
        <v>169</v>
      </c>
      <c r="B46" s="74"/>
      <c r="C46" s="74"/>
      <c r="D46" s="74"/>
      <c r="E46" s="74"/>
      <c r="F46" s="77"/>
    </row>
    <row r="47" spans="1:6" x14ac:dyDescent="0.25">
      <c r="A47" s="72"/>
      <c r="B47" s="74"/>
      <c r="C47" s="74"/>
      <c r="D47" s="143">
        <v>37</v>
      </c>
      <c r="E47" s="143"/>
      <c r="F47" s="144" t="s">
        <v>170</v>
      </c>
    </row>
    <row r="48" spans="1:6" x14ac:dyDescent="0.25">
      <c r="A48" s="72"/>
      <c r="B48" s="74"/>
      <c r="C48" s="74"/>
      <c r="D48" s="143">
        <v>31</v>
      </c>
      <c r="E48" s="143"/>
      <c r="F48" s="145" t="s">
        <v>171</v>
      </c>
    </row>
    <row r="49" spans="1:6" x14ac:dyDescent="0.25">
      <c r="A49" s="72"/>
      <c r="B49" s="74"/>
      <c r="C49" s="74"/>
      <c r="D49" s="143">
        <v>29</v>
      </c>
      <c r="E49" s="143"/>
      <c r="F49" s="145" t="s">
        <v>172</v>
      </c>
    </row>
    <row r="50" spans="1:6" ht="26.4" x14ac:dyDescent="0.25">
      <c r="A50" s="72"/>
      <c r="B50" s="74"/>
      <c r="C50" s="74"/>
      <c r="D50" s="143">
        <v>24</v>
      </c>
      <c r="E50" s="143"/>
      <c r="F50" s="145" t="s">
        <v>173</v>
      </c>
    </row>
    <row r="51" spans="1:6" x14ac:dyDescent="0.25">
      <c r="A51" s="72"/>
      <c r="B51" s="74"/>
      <c r="C51" s="74"/>
      <c r="D51" s="143">
        <v>18</v>
      </c>
      <c r="E51" s="143"/>
      <c r="F51" s="145" t="s">
        <v>174</v>
      </c>
    </row>
    <row r="52" spans="1:6" x14ac:dyDescent="0.25">
      <c r="A52" s="72"/>
      <c r="B52" s="74"/>
      <c r="C52" s="74"/>
      <c r="D52" s="143">
        <v>17</v>
      </c>
      <c r="E52" s="143"/>
      <c r="F52" s="145" t="s">
        <v>175</v>
      </c>
    </row>
    <row r="53" spans="1:6" x14ac:dyDescent="0.25">
      <c r="A53" s="72"/>
      <c r="B53" s="74"/>
      <c r="C53" s="74"/>
      <c r="D53" s="143">
        <v>16</v>
      </c>
      <c r="E53" s="143"/>
      <c r="F53" s="145" t="s">
        <v>176</v>
      </c>
    </row>
    <row r="54" spans="1:6" ht="26.4" x14ac:dyDescent="0.25">
      <c r="A54" s="72"/>
      <c r="B54" s="74"/>
      <c r="C54" s="74"/>
      <c r="D54" s="143">
        <v>14</v>
      </c>
      <c r="E54" s="143"/>
      <c r="F54" s="145" t="s">
        <v>352</v>
      </c>
    </row>
    <row r="55" spans="1:6" x14ac:dyDescent="0.25">
      <c r="A55" s="72"/>
      <c r="B55" s="74"/>
      <c r="C55" s="74"/>
      <c r="D55" s="143">
        <v>12</v>
      </c>
      <c r="E55" s="143"/>
      <c r="F55" s="144" t="s">
        <v>234</v>
      </c>
    </row>
    <row r="56" spans="1:6" x14ac:dyDescent="0.25">
      <c r="A56" s="72"/>
      <c r="B56" s="74"/>
      <c r="C56" s="74"/>
      <c r="D56" s="143">
        <v>10</v>
      </c>
      <c r="E56" s="143"/>
      <c r="F56" s="145" t="s">
        <v>177</v>
      </c>
    </row>
    <row r="57" spans="1:6" ht="26.4" x14ac:dyDescent="0.25">
      <c r="A57" s="72"/>
      <c r="B57" s="74"/>
      <c r="C57" s="74"/>
      <c r="D57" s="143">
        <v>9</v>
      </c>
      <c r="E57" s="143"/>
      <c r="F57" s="145" t="s">
        <v>178</v>
      </c>
    </row>
    <row r="58" spans="1:6" x14ac:dyDescent="0.25">
      <c r="A58" s="72"/>
      <c r="B58" s="74"/>
      <c r="C58" s="74"/>
      <c r="D58" s="143">
        <v>8</v>
      </c>
      <c r="E58" s="143"/>
      <c r="F58" s="145" t="s">
        <v>179</v>
      </c>
    </row>
    <row r="59" spans="1:6" ht="39.6" x14ac:dyDescent="0.25">
      <c r="A59" s="72"/>
      <c r="B59" s="74"/>
      <c r="C59" s="74"/>
      <c r="D59" s="143">
        <v>7</v>
      </c>
      <c r="E59" s="143"/>
      <c r="F59" s="145" t="s">
        <v>353</v>
      </c>
    </row>
    <row r="60" spans="1:6" x14ac:dyDescent="0.25">
      <c r="A60" s="72"/>
      <c r="B60" s="74"/>
      <c r="C60" s="74"/>
      <c r="D60" s="143">
        <v>6</v>
      </c>
      <c r="E60" s="143"/>
      <c r="F60" s="145" t="s">
        <v>354</v>
      </c>
    </row>
    <row r="61" spans="1:6" ht="26.4" x14ac:dyDescent="0.25">
      <c r="A61" s="72"/>
      <c r="B61" s="74"/>
      <c r="C61" s="74"/>
      <c r="D61" s="143">
        <v>5</v>
      </c>
      <c r="E61" s="143"/>
      <c r="F61" s="145" t="s">
        <v>235</v>
      </c>
    </row>
    <row r="62" spans="1:6" ht="26.4" x14ac:dyDescent="0.25">
      <c r="A62" s="72"/>
      <c r="B62" s="74"/>
      <c r="C62" s="74"/>
      <c r="D62" s="143">
        <v>4</v>
      </c>
      <c r="E62" s="143"/>
      <c r="F62" s="145" t="s">
        <v>218</v>
      </c>
    </row>
    <row r="63" spans="1:6" ht="26.4" x14ac:dyDescent="0.25">
      <c r="A63" s="72"/>
      <c r="B63" s="74"/>
      <c r="C63" s="74"/>
      <c r="D63" s="143">
        <v>3</v>
      </c>
      <c r="E63" s="143"/>
      <c r="F63" s="145" t="s">
        <v>214</v>
      </c>
    </row>
    <row r="64" spans="1:6" ht="13.8" thickBot="1" x14ac:dyDescent="0.3">
      <c r="A64" s="79"/>
      <c r="B64" s="81"/>
      <c r="C64" s="81"/>
      <c r="D64" s="146"/>
      <c r="E64" s="146"/>
      <c r="F64" s="147"/>
    </row>
    <row r="65" spans="1:6" x14ac:dyDescent="0.25">
      <c r="A65" s="72"/>
      <c r="B65" s="74"/>
      <c r="C65" s="74"/>
      <c r="D65" s="143"/>
      <c r="E65" s="143"/>
      <c r="F65" s="143"/>
    </row>
    <row r="66" spans="1:6" x14ac:dyDescent="0.25">
      <c r="D66" s="78" t="s">
        <v>180</v>
      </c>
    </row>
    <row r="67" spans="1:6" x14ac:dyDescent="0.25">
      <c r="D67" s="148">
        <v>9</v>
      </c>
      <c r="F67" s="149" t="s">
        <v>90</v>
      </c>
    </row>
    <row r="68" spans="1:6" x14ac:dyDescent="0.25">
      <c r="D68" s="148">
        <v>6</v>
      </c>
      <c r="F68" s="149" t="s">
        <v>105</v>
      </c>
    </row>
    <row r="69" spans="1:6" x14ac:dyDescent="0.25">
      <c r="D69" s="148">
        <v>4</v>
      </c>
      <c r="F69" s="149" t="s">
        <v>219</v>
      </c>
    </row>
    <row r="70" spans="1:6" x14ac:dyDescent="0.25">
      <c r="D70" s="148">
        <v>3</v>
      </c>
      <c r="F70" s="149" t="s">
        <v>220</v>
      </c>
    </row>
    <row r="71" spans="1:6" x14ac:dyDescent="0.25">
      <c r="D71" s="148">
        <v>2</v>
      </c>
      <c r="F71" s="149" t="s">
        <v>215</v>
      </c>
    </row>
    <row r="72" spans="1:6" x14ac:dyDescent="0.25">
      <c r="D72" s="148">
        <v>1</v>
      </c>
      <c r="F72" s="149" t="s">
        <v>355</v>
      </c>
    </row>
    <row r="73" spans="1:6" x14ac:dyDescent="0.25">
      <c r="D73" s="148"/>
      <c r="F73" s="149"/>
    </row>
    <row r="74" spans="1:6" x14ac:dyDescent="0.25">
      <c r="D74" s="150" t="s">
        <v>181</v>
      </c>
      <c r="F74" s="149"/>
    </row>
    <row r="75" spans="1:6" x14ac:dyDescent="0.25">
      <c r="D75" s="151">
        <v>4</v>
      </c>
      <c r="E75" s="151"/>
      <c r="F75" s="151" t="s">
        <v>182</v>
      </c>
    </row>
  </sheetData>
  <pageMargins left="0.78740157499999996" right="0.78740157499999996" top="0.984251969" bottom="0.984251969" header="0.4921259845" footer="0.492125984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6"/>
  <sheetViews>
    <sheetView workbookViewId="0">
      <selection activeCell="E24" sqref="E24"/>
    </sheetView>
  </sheetViews>
  <sheetFormatPr defaultRowHeight="14.4" x14ac:dyDescent="0.3"/>
  <cols>
    <col min="1" max="1" width="23.88671875" style="5" customWidth="1"/>
    <col min="2" max="2" width="15" style="5" bestFit="1" customWidth="1"/>
    <col min="3" max="3" width="16" style="5" bestFit="1" customWidth="1"/>
    <col min="4" max="4" width="15" style="5" bestFit="1" customWidth="1"/>
    <col min="5" max="5" width="16" style="5" bestFit="1" customWidth="1"/>
    <col min="6" max="6" width="16.5546875" style="5" customWidth="1"/>
    <col min="7" max="255" width="9.109375" style="5"/>
    <col min="256" max="256" width="14.5546875" style="5" customWidth="1"/>
    <col min="257" max="257" width="15" style="5" bestFit="1" customWidth="1"/>
    <col min="258" max="258" width="16" style="5" bestFit="1" customWidth="1"/>
    <col min="259" max="259" width="15" style="5" bestFit="1" customWidth="1"/>
    <col min="260" max="260" width="16" style="5" bestFit="1" customWidth="1"/>
    <col min="261" max="261" width="16" style="5" customWidth="1"/>
    <col min="262" max="262" width="16.5546875" style="5" customWidth="1"/>
    <col min="263" max="511" width="9.109375" style="5"/>
    <col min="512" max="512" width="14.5546875" style="5" customWidth="1"/>
    <col min="513" max="513" width="15" style="5" bestFit="1" customWidth="1"/>
    <col min="514" max="514" width="16" style="5" bestFit="1" customWidth="1"/>
    <col min="515" max="515" width="15" style="5" bestFit="1" customWidth="1"/>
    <col min="516" max="516" width="16" style="5" bestFit="1" customWidth="1"/>
    <col min="517" max="517" width="16" style="5" customWidth="1"/>
    <col min="518" max="518" width="16.5546875" style="5" customWidth="1"/>
    <col min="519" max="767" width="9.109375" style="5"/>
    <col min="768" max="768" width="14.5546875" style="5" customWidth="1"/>
    <col min="769" max="769" width="15" style="5" bestFit="1" customWidth="1"/>
    <col min="770" max="770" width="16" style="5" bestFit="1" customWidth="1"/>
    <col min="771" max="771" width="15" style="5" bestFit="1" customWidth="1"/>
    <col min="772" max="772" width="16" style="5" bestFit="1" customWidth="1"/>
    <col min="773" max="773" width="16" style="5" customWidth="1"/>
    <col min="774" max="774" width="16.5546875" style="5" customWidth="1"/>
    <col min="775" max="1023" width="9.109375" style="5"/>
    <col min="1024" max="1024" width="14.5546875" style="5" customWidth="1"/>
    <col min="1025" max="1025" width="15" style="5" bestFit="1" customWidth="1"/>
    <col min="1026" max="1026" width="16" style="5" bestFit="1" customWidth="1"/>
    <col min="1027" max="1027" width="15" style="5" bestFit="1" customWidth="1"/>
    <col min="1028" max="1028" width="16" style="5" bestFit="1" customWidth="1"/>
    <col min="1029" max="1029" width="16" style="5" customWidth="1"/>
    <col min="1030" max="1030" width="16.5546875" style="5" customWidth="1"/>
    <col min="1031" max="1279" width="9.109375" style="5"/>
    <col min="1280" max="1280" width="14.5546875" style="5" customWidth="1"/>
    <col min="1281" max="1281" width="15" style="5" bestFit="1" customWidth="1"/>
    <col min="1282" max="1282" width="16" style="5" bestFit="1" customWidth="1"/>
    <col min="1283" max="1283" width="15" style="5" bestFit="1" customWidth="1"/>
    <col min="1284" max="1284" width="16" style="5" bestFit="1" customWidth="1"/>
    <col min="1285" max="1285" width="16" style="5" customWidth="1"/>
    <col min="1286" max="1286" width="16.5546875" style="5" customWidth="1"/>
    <col min="1287" max="1535" width="9.109375" style="5"/>
    <col min="1536" max="1536" width="14.5546875" style="5" customWidth="1"/>
    <col min="1537" max="1537" width="15" style="5" bestFit="1" customWidth="1"/>
    <col min="1538" max="1538" width="16" style="5" bestFit="1" customWidth="1"/>
    <col min="1539" max="1539" width="15" style="5" bestFit="1" customWidth="1"/>
    <col min="1540" max="1540" width="16" style="5" bestFit="1" customWidth="1"/>
    <col min="1541" max="1541" width="16" style="5" customWidth="1"/>
    <col min="1542" max="1542" width="16.5546875" style="5" customWidth="1"/>
    <col min="1543" max="1791" width="9.109375" style="5"/>
    <col min="1792" max="1792" width="14.5546875" style="5" customWidth="1"/>
    <col min="1793" max="1793" width="15" style="5" bestFit="1" customWidth="1"/>
    <col min="1794" max="1794" width="16" style="5" bestFit="1" customWidth="1"/>
    <col min="1795" max="1795" width="15" style="5" bestFit="1" customWidth="1"/>
    <col min="1796" max="1796" width="16" style="5" bestFit="1" customWidth="1"/>
    <col min="1797" max="1797" width="16" style="5" customWidth="1"/>
    <col min="1798" max="1798" width="16.5546875" style="5" customWidth="1"/>
    <col min="1799" max="2047" width="9.109375" style="5"/>
    <col min="2048" max="2048" width="14.5546875" style="5" customWidth="1"/>
    <col min="2049" max="2049" width="15" style="5" bestFit="1" customWidth="1"/>
    <col min="2050" max="2050" width="16" style="5" bestFit="1" customWidth="1"/>
    <col min="2051" max="2051" width="15" style="5" bestFit="1" customWidth="1"/>
    <col min="2052" max="2052" width="16" style="5" bestFit="1" customWidth="1"/>
    <col min="2053" max="2053" width="16" style="5" customWidth="1"/>
    <col min="2054" max="2054" width="16.5546875" style="5" customWidth="1"/>
    <col min="2055" max="2303" width="9.109375" style="5"/>
    <col min="2304" max="2304" width="14.5546875" style="5" customWidth="1"/>
    <col min="2305" max="2305" width="15" style="5" bestFit="1" customWidth="1"/>
    <col min="2306" max="2306" width="16" style="5" bestFit="1" customWidth="1"/>
    <col min="2307" max="2307" width="15" style="5" bestFit="1" customWidth="1"/>
    <col min="2308" max="2308" width="16" style="5" bestFit="1" customWidth="1"/>
    <col min="2309" max="2309" width="16" style="5" customWidth="1"/>
    <col min="2310" max="2310" width="16.5546875" style="5" customWidth="1"/>
    <col min="2311" max="2559" width="9.109375" style="5"/>
    <col min="2560" max="2560" width="14.5546875" style="5" customWidth="1"/>
    <col min="2561" max="2561" width="15" style="5" bestFit="1" customWidth="1"/>
    <col min="2562" max="2562" width="16" style="5" bestFit="1" customWidth="1"/>
    <col min="2563" max="2563" width="15" style="5" bestFit="1" customWidth="1"/>
    <col min="2564" max="2564" width="16" style="5" bestFit="1" customWidth="1"/>
    <col min="2565" max="2565" width="16" style="5" customWidth="1"/>
    <col min="2566" max="2566" width="16.5546875" style="5" customWidth="1"/>
    <col min="2567" max="2815" width="9.109375" style="5"/>
    <col min="2816" max="2816" width="14.5546875" style="5" customWidth="1"/>
    <col min="2817" max="2817" width="15" style="5" bestFit="1" customWidth="1"/>
    <col min="2818" max="2818" width="16" style="5" bestFit="1" customWidth="1"/>
    <col min="2819" max="2819" width="15" style="5" bestFit="1" customWidth="1"/>
    <col min="2820" max="2820" width="16" style="5" bestFit="1" customWidth="1"/>
    <col min="2821" max="2821" width="16" style="5" customWidth="1"/>
    <col min="2822" max="2822" width="16.5546875" style="5" customWidth="1"/>
    <col min="2823" max="3071" width="9.109375" style="5"/>
    <col min="3072" max="3072" width="14.5546875" style="5" customWidth="1"/>
    <col min="3073" max="3073" width="15" style="5" bestFit="1" customWidth="1"/>
    <col min="3074" max="3074" width="16" style="5" bestFit="1" customWidth="1"/>
    <col min="3075" max="3075" width="15" style="5" bestFit="1" customWidth="1"/>
    <col min="3076" max="3076" width="16" style="5" bestFit="1" customWidth="1"/>
    <col min="3077" max="3077" width="16" style="5" customWidth="1"/>
    <col min="3078" max="3078" width="16.5546875" style="5" customWidth="1"/>
    <col min="3079" max="3327" width="9.109375" style="5"/>
    <col min="3328" max="3328" width="14.5546875" style="5" customWidth="1"/>
    <col min="3329" max="3329" width="15" style="5" bestFit="1" customWidth="1"/>
    <col min="3330" max="3330" width="16" style="5" bestFit="1" customWidth="1"/>
    <col min="3331" max="3331" width="15" style="5" bestFit="1" customWidth="1"/>
    <col min="3332" max="3332" width="16" style="5" bestFit="1" customWidth="1"/>
    <col min="3333" max="3333" width="16" style="5" customWidth="1"/>
    <col min="3334" max="3334" width="16.5546875" style="5" customWidth="1"/>
    <col min="3335" max="3583" width="9.109375" style="5"/>
    <col min="3584" max="3584" width="14.5546875" style="5" customWidth="1"/>
    <col min="3585" max="3585" width="15" style="5" bestFit="1" customWidth="1"/>
    <col min="3586" max="3586" width="16" style="5" bestFit="1" customWidth="1"/>
    <col min="3587" max="3587" width="15" style="5" bestFit="1" customWidth="1"/>
    <col min="3588" max="3588" width="16" style="5" bestFit="1" customWidth="1"/>
    <col min="3589" max="3589" width="16" style="5" customWidth="1"/>
    <col min="3590" max="3590" width="16.5546875" style="5" customWidth="1"/>
    <col min="3591" max="3839" width="9.109375" style="5"/>
    <col min="3840" max="3840" width="14.5546875" style="5" customWidth="1"/>
    <col min="3841" max="3841" width="15" style="5" bestFit="1" customWidth="1"/>
    <col min="3842" max="3842" width="16" style="5" bestFit="1" customWidth="1"/>
    <col min="3843" max="3843" width="15" style="5" bestFit="1" customWidth="1"/>
    <col min="3844" max="3844" width="16" style="5" bestFit="1" customWidth="1"/>
    <col min="3845" max="3845" width="16" style="5" customWidth="1"/>
    <col min="3846" max="3846" width="16.5546875" style="5" customWidth="1"/>
    <col min="3847" max="4095" width="9.109375" style="5"/>
    <col min="4096" max="4096" width="14.5546875" style="5" customWidth="1"/>
    <col min="4097" max="4097" width="15" style="5" bestFit="1" customWidth="1"/>
    <col min="4098" max="4098" width="16" style="5" bestFit="1" customWidth="1"/>
    <col min="4099" max="4099" width="15" style="5" bestFit="1" customWidth="1"/>
    <col min="4100" max="4100" width="16" style="5" bestFit="1" customWidth="1"/>
    <col min="4101" max="4101" width="16" style="5" customWidth="1"/>
    <col min="4102" max="4102" width="16.5546875" style="5" customWidth="1"/>
    <col min="4103" max="4351" width="9.109375" style="5"/>
    <col min="4352" max="4352" width="14.5546875" style="5" customWidth="1"/>
    <col min="4353" max="4353" width="15" style="5" bestFit="1" customWidth="1"/>
    <col min="4354" max="4354" width="16" style="5" bestFit="1" customWidth="1"/>
    <col min="4355" max="4355" width="15" style="5" bestFit="1" customWidth="1"/>
    <col min="4356" max="4356" width="16" style="5" bestFit="1" customWidth="1"/>
    <col min="4357" max="4357" width="16" style="5" customWidth="1"/>
    <col min="4358" max="4358" width="16.5546875" style="5" customWidth="1"/>
    <col min="4359" max="4607" width="9.109375" style="5"/>
    <col min="4608" max="4608" width="14.5546875" style="5" customWidth="1"/>
    <col min="4609" max="4609" width="15" style="5" bestFit="1" customWidth="1"/>
    <col min="4610" max="4610" width="16" style="5" bestFit="1" customWidth="1"/>
    <col min="4611" max="4611" width="15" style="5" bestFit="1" customWidth="1"/>
    <col min="4612" max="4612" width="16" style="5" bestFit="1" customWidth="1"/>
    <col min="4613" max="4613" width="16" style="5" customWidth="1"/>
    <col min="4614" max="4614" width="16.5546875" style="5" customWidth="1"/>
    <col min="4615" max="4863" width="9.109375" style="5"/>
    <col min="4864" max="4864" width="14.5546875" style="5" customWidth="1"/>
    <col min="4865" max="4865" width="15" style="5" bestFit="1" customWidth="1"/>
    <col min="4866" max="4866" width="16" style="5" bestFit="1" customWidth="1"/>
    <col min="4867" max="4867" width="15" style="5" bestFit="1" customWidth="1"/>
    <col min="4868" max="4868" width="16" style="5" bestFit="1" customWidth="1"/>
    <col min="4869" max="4869" width="16" style="5" customWidth="1"/>
    <col min="4870" max="4870" width="16.5546875" style="5" customWidth="1"/>
    <col min="4871" max="5119" width="9.109375" style="5"/>
    <col min="5120" max="5120" width="14.5546875" style="5" customWidth="1"/>
    <col min="5121" max="5121" width="15" style="5" bestFit="1" customWidth="1"/>
    <col min="5122" max="5122" width="16" style="5" bestFit="1" customWidth="1"/>
    <col min="5123" max="5123" width="15" style="5" bestFit="1" customWidth="1"/>
    <col min="5124" max="5124" width="16" style="5" bestFit="1" customWidth="1"/>
    <col min="5125" max="5125" width="16" style="5" customWidth="1"/>
    <col min="5126" max="5126" width="16.5546875" style="5" customWidth="1"/>
    <col min="5127" max="5375" width="9.109375" style="5"/>
    <col min="5376" max="5376" width="14.5546875" style="5" customWidth="1"/>
    <col min="5377" max="5377" width="15" style="5" bestFit="1" customWidth="1"/>
    <col min="5378" max="5378" width="16" style="5" bestFit="1" customWidth="1"/>
    <col min="5379" max="5379" width="15" style="5" bestFit="1" customWidth="1"/>
    <col min="5380" max="5380" width="16" style="5" bestFit="1" customWidth="1"/>
    <col min="5381" max="5381" width="16" style="5" customWidth="1"/>
    <col min="5382" max="5382" width="16.5546875" style="5" customWidth="1"/>
    <col min="5383" max="5631" width="9.109375" style="5"/>
    <col min="5632" max="5632" width="14.5546875" style="5" customWidth="1"/>
    <col min="5633" max="5633" width="15" style="5" bestFit="1" customWidth="1"/>
    <col min="5634" max="5634" width="16" style="5" bestFit="1" customWidth="1"/>
    <col min="5635" max="5635" width="15" style="5" bestFit="1" customWidth="1"/>
    <col min="5636" max="5636" width="16" style="5" bestFit="1" customWidth="1"/>
    <col min="5637" max="5637" width="16" style="5" customWidth="1"/>
    <col min="5638" max="5638" width="16.5546875" style="5" customWidth="1"/>
    <col min="5639" max="5887" width="9.109375" style="5"/>
    <col min="5888" max="5888" width="14.5546875" style="5" customWidth="1"/>
    <col min="5889" max="5889" width="15" style="5" bestFit="1" customWidth="1"/>
    <col min="5890" max="5890" width="16" style="5" bestFit="1" customWidth="1"/>
    <col min="5891" max="5891" width="15" style="5" bestFit="1" customWidth="1"/>
    <col min="5892" max="5892" width="16" style="5" bestFit="1" customWidth="1"/>
    <col min="5893" max="5893" width="16" style="5" customWidth="1"/>
    <col min="5894" max="5894" width="16.5546875" style="5" customWidth="1"/>
    <col min="5895" max="6143" width="9.109375" style="5"/>
    <col min="6144" max="6144" width="14.5546875" style="5" customWidth="1"/>
    <col min="6145" max="6145" width="15" style="5" bestFit="1" customWidth="1"/>
    <col min="6146" max="6146" width="16" style="5" bestFit="1" customWidth="1"/>
    <col min="6147" max="6147" width="15" style="5" bestFit="1" customWidth="1"/>
    <col min="6148" max="6148" width="16" style="5" bestFit="1" customWidth="1"/>
    <col min="6149" max="6149" width="16" style="5" customWidth="1"/>
    <col min="6150" max="6150" width="16.5546875" style="5" customWidth="1"/>
    <col min="6151" max="6399" width="9.109375" style="5"/>
    <col min="6400" max="6400" width="14.5546875" style="5" customWidth="1"/>
    <col min="6401" max="6401" width="15" style="5" bestFit="1" customWidth="1"/>
    <col min="6402" max="6402" width="16" style="5" bestFit="1" customWidth="1"/>
    <col min="6403" max="6403" width="15" style="5" bestFit="1" customWidth="1"/>
    <col min="6404" max="6404" width="16" style="5" bestFit="1" customWidth="1"/>
    <col min="6405" max="6405" width="16" style="5" customWidth="1"/>
    <col min="6406" max="6406" width="16.5546875" style="5" customWidth="1"/>
    <col min="6407" max="6655" width="9.109375" style="5"/>
    <col min="6656" max="6656" width="14.5546875" style="5" customWidth="1"/>
    <col min="6657" max="6657" width="15" style="5" bestFit="1" customWidth="1"/>
    <col min="6658" max="6658" width="16" style="5" bestFit="1" customWidth="1"/>
    <col min="6659" max="6659" width="15" style="5" bestFit="1" customWidth="1"/>
    <col min="6660" max="6660" width="16" style="5" bestFit="1" customWidth="1"/>
    <col min="6661" max="6661" width="16" style="5" customWidth="1"/>
    <col min="6662" max="6662" width="16.5546875" style="5" customWidth="1"/>
    <col min="6663" max="6911" width="9.109375" style="5"/>
    <col min="6912" max="6912" width="14.5546875" style="5" customWidth="1"/>
    <col min="6913" max="6913" width="15" style="5" bestFit="1" customWidth="1"/>
    <col min="6914" max="6914" width="16" style="5" bestFit="1" customWidth="1"/>
    <col min="6915" max="6915" width="15" style="5" bestFit="1" customWidth="1"/>
    <col min="6916" max="6916" width="16" style="5" bestFit="1" customWidth="1"/>
    <col min="6917" max="6917" width="16" style="5" customWidth="1"/>
    <col min="6918" max="6918" width="16.5546875" style="5" customWidth="1"/>
    <col min="6919" max="7167" width="9.109375" style="5"/>
    <col min="7168" max="7168" width="14.5546875" style="5" customWidth="1"/>
    <col min="7169" max="7169" width="15" style="5" bestFit="1" customWidth="1"/>
    <col min="7170" max="7170" width="16" style="5" bestFit="1" customWidth="1"/>
    <col min="7171" max="7171" width="15" style="5" bestFit="1" customWidth="1"/>
    <col min="7172" max="7172" width="16" style="5" bestFit="1" customWidth="1"/>
    <col min="7173" max="7173" width="16" style="5" customWidth="1"/>
    <col min="7174" max="7174" width="16.5546875" style="5" customWidth="1"/>
    <col min="7175" max="7423" width="9.109375" style="5"/>
    <col min="7424" max="7424" width="14.5546875" style="5" customWidth="1"/>
    <col min="7425" max="7425" width="15" style="5" bestFit="1" customWidth="1"/>
    <col min="7426" max="7426" width="16" style="5" bestFit="1" customWidth="1"/>
    <col min="7427" max="7427" width="15" style="5" bestFit="1" customWidth="1"/>
    <col min="7428" max="7428" width="16" style="5" bestFit="1" customWidth="1"/>
    <col min="7429" max="7429" width="16" style="5" customWidth="1"/>
    <col min="7430" max="7430" width="16.5546875" style="5" customWidth="1"/>
    <col min="7431" max="7679" width="9.109375" style="5"/>
    <col min="7680" max="7680" width="14.5546875" style="5" customWidth="1"/>
    <col min="7681" max="7681" width="15" style="5" bestFit="1" customWidth="1"/>
    <col min="7682" max="7682" width="16" style="5" bestFit="1" customWidth="1"/>
    <col min="7683" max="7683" width="15" style="5" bestFit="1" customWidth="1"/>
    <col min="7684" max="7684" width="16" style="5" bestFit="1" customWidth="1"/>
    <col min="7685" max="7685" width="16" style="5" customWidth="1"/>
    <col min="7686" max="7686" width="16.5546875" style="5" customWidth="1"/>
    <col min="7687" max="7935" width="9.109375" style="5"/>
    <col min="7936" max="7936" width="14.5546875" style="5" customWidth="1"/>
    <col min="7937" max="7937" width="15" style="5" bestFit="1" customWidth="1"/>
    <col min="7938" max="7938" width="16" style="5" bestFit="1" customWidth="1"/>
    <col min="7939" max="7939" width="15" style="5" bestFit="1" customWidth="1"/>
    <col min="7940" max="7940" width="16" style="5" bestFit="1" customWidth="1"/>
    <col min="7941" max="7941" width="16" style="5" customWidth="1"/>
    <col min="7942" max="7942" width="16.5546875" style="5" customWidth="1"/>
    <col min="7943" max="8191" width="9.109375" style="5"/>
    <col min="8192" max="8192" width="14.5546875" style="5" customWidth="1"/>
    <col min="8193" max="8193" width="15" style="5" bestFit="1" customWidth="1"/>
    <col min="8194" max="8194" width="16" style="5" bestFit="1" customWidth="1"/>
    <col min="8195" max="8195" width="15" style="5" bestFit="1" customWidth="1"/>
    <col min="8196" max="8196" width="16" style="5" bestFit="1" customWidth="1"/>
    <col min="8197" max="8197" width="16" style="5" customWidth="1"/>
    <col min="8198" max="8198" width="16.5546875" style="5" customWidth="1"/>
    <col min="8199" max="8447" width="9.109375" style="5"/>
    <col min="8448" max="8448" width="14.5546875" style="5" customWidth="1"/>
    <col min="8449" max="8449" width="15" style="5" bestFit="1" customWidth="1"/>
    <col min="8450" max="8450" width="16" style="5" bestFit="1" customWidth="1"/>
    <col min="8451" max="8451" width="15" style="5" bestFit="1" customWidth="1"/>
    <col min="8452" max="8452" width="16" style="5" bestFit="1" customWidth="1"/>
    <col min="8453" max="8453" width="16" style="5" customWidth="1"/>
    <col min="8454" max="8454" width="16.5546875" style="5" customWidth="1"/>
    <col min="8455" max="8703" width="9.109375" style="5"/>
    <col min="8704" max="8704" width="14.5546875" style="5" customWidth="1"/>
    <col min="8705" max="8705" width="15" style="5" bestFit="1" customWidth="1"/>
    <col min="8706" max="8706" width="16" style="5" bestFit="1" customWidth="1"/>
    <col min="8707" max="8707" width="15" style="5" bestFit="1" customWidth="1"/>
    <col min="8708" max="8708" width="16" style="5" bestFit="1" customWidth="1"/>
    <col min="8709" max="8709" width="16" style="5" customWidth="1"/>
    <col min="8710" max="8710" width="16.5546875" style="5" customWidth="1"/>
    <col min="8711" max="8959" width="9.109375" style="5"/>
    <col min="8960" max="8960" width="14.5546875" style="5" customWidth="1"/>
    <col min="8961" max="8961" width="15" style="5" bestFit="1" customWidth="1"/>
    <col min="8962" max="8962" width="16" style="5" bestFit="1" customWidth="1"/>
    <col min="8963" max="8963" width="15" style="5" bestFit="1" customWidth="1"/>
    <col min="8964" max="8964" width="16" style="5" bestFit="1" customWidth="1"/>
    <col min="8965" max="8965" width="16" style="5" customWidth="1"/>
    <col min="8966" max="8966" width="16.5546875" style="5" customWidth="1"/>
    <col min="8967" max="9215" width="9.109375" style="5"/>
    <col min="9216" max="9216" width="14.5546875" style="5" customWidth="1"/>
    <col min="9217" max="9217" width="15" style="5" bestFit="1" customWidth="1"/>
    <col min="9218" max="9218" width="16" style="5" bestFit="1" customWidth="1"/>
    <col min="9219" max="9219" width="15" style="5" bestFit="1" customWidth="1"/>
    <col min="9220" max="9220" width="16" style="5" bestFit="1" customWidth="1"/>
    <col min="9221" max="9221" width="16" style="5" customWidth="1"/>
    <col min="9222" max="9222" width="16.5546875" style="5" customWidth="1"/>
    <col min="9223" max="9471" width="9.109375" style="5"/>
    <col min="9472" max="9472" width="14.5546875" style="5" customWidth="1"/>
    <col min="9473" max="9473" width="15" style="5" bestFit="1" customWidth="1"/>
    <col min="9474" max="9474" width="16" style="5" bestFit="1" customWidth="1"/>
    <col min="9475" max="9475" width="15" style="5" bestFit="1" customWidth="1"/>
    <col min="9476" max="9476" width="16" style="5" bestFit="1" customWidth="1"/>
    <col min="9477" max="9477" width="16" style="5" customWidth="1"/>
    <col min="9478" max="9478" width="16.5546875" style="5" customWidth="1"/>
    <col min="9479" max="9727" width="9.109375" style="5"/>
    <col min="9728" max="9728" width="14.5546875" style="5" customWidth="1"/>
    <col min="9729" max="9729" width="15" style="5" bestFit="1" customWidth="1"/>
    <col min="9730" max="9730" width="16" style="5" bestFit="1" customWidth="1"/>
    <col min="9731" max="9731" width="15" style="5" bestFit="1" customWidth="1"/>
    <col min="9732" max="9732" width="16" style="5" bestFit="1" customWidth="1"/>
    <col min="9733" max="9733" width="16" style="5" customWidth="1"/>
    <col min="9734" max="9734" width="16.5546875" style="5" customWidth="1"/>
    <col min="9735" max="9983" width="9.109375" style="5"/>
    <col min="9984" max="9984" width="14.5546875" style="5" customWidth="1"/>
    <col min="9985" max="9985" width="15" style="5" bestFit="1" customWidth="1"/>
    <col min="9986" max="9986" width="16" style="5" bestFit="1" customWidth="1"/>
    <col min="9987" max="9987" width="15" style="5" bestFit="1" customWidth="1"/>
    <col min="9988" max="9988" width="16" style="5" bestFit="1" customWidth="1"/>
    <col min="9989" max="9989" width="16" style="5" customWidth="1"/>
    <col min="9990" max="9990" width="16.5546875" style="5" customWidth="1"/>
    <col min="9991" max="10239" width="9.109375" style="5"/>
    <col min="10240" max="10240" width="14.5546875" style="5" customWidth="1"/>
    <col min="10241" max="10241" width="15" style="5" bestFit="1" customWidth="1"/>
    <col min="10242" max="10242" width="16" style="5" bestFit="1" customWidth="1"/>
    <col min="10243" max="10243" width="15" style="5" bestFit="1" customWidth="1"/>
    <col min="10244" max="10244" width="16" style="5" bestFit="1" customWidth="1"/>
    <col min="10245" max="10245" width="16" style="5" customWidth="1"/>
    <col min="10246" max="10246" width="16.5546875" style="5" customWidth="1"/>
    <col min="10247" max="10495" width="9.109375" style="5"/>
    <col min="10496" max="10496" width="14.5546875" style="5" customWidth="1"/>
    <col min="10497" max="10497" width="15" style="5" bestFit="1" customWidth="1"/>
    <col min="10498" max="10498" width="16" style="5" bestFit="1" customWidth="1"/>
    <col min="10499" max="10499" width="15" style="5" bestFit="1" customWidth="1"/>
    <col min="10500" max="10500" width="16" style="5" bestFit="1" customWidth="1"/>
    <col min="10501" max="10501" width="16" style="5" customWidth="1"/>
    <col min="10502" max="10502" width="16.5546875" style="5" customWidth="1"/>
    <col min="10503" max="10751" width="9.109375" style="5"/>
    <col min="10752" max="10752" width="14.5546875" style="5" customWidth="1"/>
    <col min="10753" max="10753" width="15" style="5" bestFit="1" customWidth="1"/>
    <col min="10754" max="10754" width="16" style="5" bestFit="1" customWidth="1"/>
    <col min="10755" max="10755" width="15" style="5" bestFit="1" customWidth="1"/>
    <col min="10756" max="10756" width="16" style="5" bestFit="1" customWidth="1"/>
    <col min="10757" max="10757" width="16" style="5" customWidth="1"/>
    <col min="10758" max="10758" width="16.5546875" style="5" customWidth="1"/>
    <col min="10759" max="11007" width="9.109375" style="5"/>
    <col min="11008" max="11008" width="14.5546875" style="5" customWidth="1"/>
    <col min="11009" max="11009" width="15" style="5" bestFit="1" customWidth="1"/>
    <col min="11010" max="11010" width="16" style="5" bestFit="1" customWidth="1"/>
    <col min="11011" max="11011" width="15" style="5" bestFit="1" customWidth="1"/>
    <col min="11012" max="11012" width="16" style="5" bestFit="1" customWidth="1"/>
    <col min="11013" max="11013" width="16" style="5" customWidth="1"/>
    <col min="11014" max="11014" width="16.5546875" style="5" customWidth="1"/>
    <col min="11015" max="11263" width="9.109375" style="5"/>
    <col min="11264" max="11264" width="14.5546875" style="5" customWidth="1"/>
    <col min="11265" max="11265" width="15" style="5" bestFit="1" customWidth="1"/>
    <col min="11266" max="11266" width="16" style="5" bestFit="1" customWidth="1"/>
    <col min="11267" max="11267" width="15" style="5" bestFit="1" customWidth="1"/>
    <col min="11268" max="11268" width="16" style="5" bestFit="1" customWidth="1"/>
    <col min="11269" max="11269" width="16" style="5" customWidth="1"/>
    <col min="11270" max="11270" width="16.5546875" style="5" customWidth="1"/>
    <col min="11271" max="11519" width="9.109375" style="5"/>
    <col min="11520" max="11520" width="14.5546875" style="5" customWidth="1"/>
    <col min="11521" max="11521" width="15" style="5" bestFit="1" customWidth="1"/>
    <col min="11522" max="11522" width="16" style="5" bestFit="1" customWidth="1"/>
    <col min="11523" max="11523" width="15" style="5" bestFit="1" customWidth="1"/>
    <col min="11524" max="11524" width="16" style="5" bestFit="1" customWidth="1"/>
    <col min="11525" max="11525" width="16" style="5" customWidth="1"/>
    <col min="11526" max="11526" width="16.5546875" style="5" customWidth="1"/>
    <col min="11527" max="11775" width="9.109375" style="5"/>
    <col min="11776" max="11776" width="14.5546875" style="5" customWidth="1"/>
    <col min="11777" max="11777" width="15" style="5" bestFit="1" customWidth="1"/>
    <col min="11778" max="11778" width="16" style="5" bestFit="1" customWidth="1"/>
    <col min="11779" max="11779" width="15" style="5" bestFit="1" customWidth="1"/>
    <col min="11780" max="11780" width="16" style="5" bestFit="1" customWidth="1"/>
    <col min="11781" max="11781" width="16" style="5" customWidth="1"/>
    <col min="11782" max="11782" width="16.5546875" style="5" customWidth="1"/>
    <col min="11783" max="12031" width="9.109375" style="5"/>
    <col min="12032" max="12032" width="14.5546875" style="5" customWidth="1"/>
    <col min="12033" max="12033" width="15" style="5" bestFit="1" customWidth="1"/>
    <col min="12034" max="12034" width="16" style="5" bestFit="1" customWidth="1"/>
    <col min="12035" max="12035" width="15" style="5" bestFit="1" customWidth="1"/>
    <col min="12036" max="12036" width="16" style="5" bestFit="1" customWidth="1"/>
    <col min="12037" max="12037" width="16" style="5" customWidth="1"/>
    <col min="12038" max="12038" width="16.5546875" style="5" customWidth="1"/>
    <col min="12039" max="12287" width="9.109375" style="5"/>
    <col min="12288" max="12288" width="14.5546875" style="5" customWidth="1"/>
    <col min="12289" max="12289" width="15" style="5" bestFit="1" customWidth="1"/>
    <col min="12290" max="12290" width="16" style="5" bestFit="1" customWidth="1"/>
    <col min="12291" max="12291" width="15" style="5" bestFit="1" customWidth="1"/>
    <col min="12292" max="12292" width="16" style="5" bestFit="1" customWidth="1"/>
    <col min="12293" max="12293" width="16" style="5" customWidth="1"/>
    <col min="12294" max="12294" width="16.5546875" style="5" customWidth="1"/>
    <col min="12295" max="12543" width="9.109375" style="5"/>
    <col min="12544" max="12544" width="14.5546875" style="5" customWidth="1"/>
    <col min="12545" max="12545" width="15" style="5" bestFit="1" customWidth="1"/>
    <col min="12546" max="12546" width="16" style="5" bestFit="1" customWidth="1"/>
    <col min="12547" max="12547" width="15" style="5" bestFit="1" customWidth="1"/>
    <col min="12548" max="12548" width="16" style="5" bestFit="1" customWidth="1"/>
    <col min="12549" max="12549" width="16" style="5" customWidth="1"/>
    <col min="12550" max="12550" width="16.5546875" style="5" customWidth="1"/>
    <col min="12551" max="12799" width="9.109375" style="5"/>
    <col min="12800" max="12800" width="14.5546875" style="5" customWidth="1"/>
    <col min="12801" max="12801" width="15" style="5" bestFit="1" customWidth="1"/>
    <col min="12802" max="12802" width="16" style="5" bestFit="1" customWidth="1"/>
    <col min="12803" max="12803" width="15" style="5" bestFit="1" customWidth="1"/>
    <col min="12804" max="12804" width="16" style="5" bestFit="1" customWidth="1"/>
    <col min="12805" max="12805" width="16" style="5" customWidth="1"/>
    <col min="12806" max="12806" width="16.5546875" style="5" customWidth="1"/>
    <col min="12807" max="13055" width="9.109375" style="5"/>
    <col min="13056" max="13056" width="14.5546875" style="5" customWidth="1"/>
    <col min="13057" max="13057" width="15" style="5" bestFit="1" customWidth="1"/>
    <col min="13058" max="13058" width="16" style="5" bestFit="1" customWidth="1"/>
    <col min="13059" max="13059" width="15" style="5" bestFit="1" customWidth="1"/>
    <col min="13060" max="13060" width="16" style="5" bestFit="1" customWidth="1"/>
    <col min="13061" max="13061" width="16" style="5" customWidth="1"/>
    <col min="13062" max="13062" width="16.5546875" style="5" customWidth="1"/>
    <col min="13063" max="13311" width="9.109375" style="5"/>
    <col min="13312" max="13312" width="14.5546875" style="5" customWidth="1"/>
    <col min="13313" max="13313" width="15" style="5" bestFit="1" customWidth="1"/>
    <col min="13314" max="13314" width="16" style="5" bestFit="1" customWidth="1"/>
    <col min="13315" max="13315" width="15" style="5" bestFit="1" customWidth="1"/>
    <col min="13316" max="13316" width="16" style="5" bestFit="1" customWidth="1"/>
    <col min="13317" max="13317" width="16" style="5" customWidth="1"/>
    <col min="13318" max="13318" width="16.5546875" style="5" customWidth="1"/>
    <col min="13319" max="13567" width="9.109375" style="5"/>
    <col min="13568" max="13568" width="14.5546875" style="5" customWidth="1"/>
    <col min="13569" max="13569" width="15" style="5" bestFit="1" customWidth="1"/>
    <col min="13570" max="13570" width="16" style="5" bestFit="1" customWidth="1"/>
    <col min="13571" max="13571" width="15" style="5" bestFit="1" customWidth="1"/>
    <col min="13572" max="13572" width="16" style="5" bestFit="1" customWidth="1"/>
    <col min="13573" max="13573" width="16" style="5" customWidth="1"/>
    <col min="13574" max="13574" width="16.5546875" style="5" customWidth="1"/>
    <col min="13575" max="13823" width="9.109375" style="5"/>
    <col min="13824" max="13824" width="14.5546875" style="5" customWidth="1"/>
    <col min="13825" max="13825" width="15" style="5" bestFit="1" customWidth="1"/>
    <col min="13826" max="13826" width="16" style="5" bestFit="1" customWidth="1"/>
    <col min="13827" max="13827" width="15" style="5" bestFit="1" customWidth="1"/>
    <col min="13828" max="13828" width="16" style="5" bestFit="1" customWidth="1"/>
    <col min="13829" max="13829" width="16" style="5" customWidth="1"/>
    <col min="13830" max="13830" width="16.5546875" style="5" customWidth="1"/>
    <col min="13831" max="14079" width="9.109375" style="5"/>
    <col min="14080" max="14080" width="14.5546875" style="5" customWidth="1"/>
    <col min="14081" max="14081" width="15" style="5" bestFit="1" customWidth="1"/>
    <col min="14082" max="14082" width="16" style="5" bestFit="1" customWidth="1"/>
    <col min="14083" max="14083" width="15" style="5" bestFit="1" customWidth="1"/>
    <col min="14084" max="14084" width="16" style="5" bestFit="1" customWidth="1"/>
    <col min="14085" max="14085" width="16" style="5" customWidth="1"/>
    <col min="14086" max="14086" width="16.5546875" style="5" customWidth="1"/>
    <col min="14087" max="14335" width="9.109375" style="5"/>
    <col min="14336" max="14336" width="14.5546875" style="5" customWidth="1"/>
    <col min="14337" max="14337" width="15" style="5" bestFit="1" customWidth="1"/>
    <col min="14338" max="14338" width="16" style="5" bestFit="1" customWidth="1"/>
    <col min="14339" max="14339" width="15" style="5" bestFit="1" customWidth="1"/>
    <col min="14340" max="14340" width="16" style="5" bestFit="1" customWidth="1"/>
    <col min="14341" max="14341" width="16" style="5" customWidth="1"/>
    <col min="14342" max="14342" width="16.5546875" style="5" customWidth="1"/>
    <col min="14343" max="14591" width="9.109375" style="5"/>
    <col min="14592" max="14592" width="14.5546875" style="5" customWidth="1"/>
    <col min="14593" max="14593" width="15" style="5" bestFit="1" customWidth="1"/>
    <col min="14594" max="14594" width="16" style="5" bestFit="1" customWidth="1"/>
    <col min="14595" max="14595" width="15" style="5" bestFit="1" customWidth="1"/>
    <col min="14596" max="14596" width="16" style="5" bestFit="1" customWidth="1"/>
    <col min="14597" max="14597" width="16" style="5" customWidth="1"/>
    <col min="14598" max="14598" width="16.5546875" style="5" customWidth="1"/>
    <col min="14599" max="14847" width="9.109375" style="5"/>
    <col min="14848" max="14848" width="14.5546875" style="5" customWidth="1"/>
    <col min="14849" max="14849" width="15" style="5" bestFit="1" customWidth="1"/>
    <col min="14850" max="14850" width="16" style="5" bestFit="1" customWidth="1"/>
    <col min="14851" max="14851" width="15" style="5" bestFit="1" customWidth="1"/>
    <col min="14852" max="14852" width="16" style="5" bestFit="1" customWidth="1"/>
    <col min="14853" max="14853" width="16" style="5" customWidth="1"/>
    <col min="14854" max="14854" width="16.5546875" style="5" customWidth="1"/>
    <col min="14855" max="15103" width="9.109375" style="5"/>
    <col min="15104" max="15104" width="14.5546875" style="5" customWidth="1"/>
    <col min="15105" max="15105" width="15" style="5" bestFit="1" customWidth="1"/>
    <col min="15106" max="15106" width="16" style="5" bestFit="1" customWidth="1"/>
    <col min="15107" max="15107" width="15" style="5" bestFit="1" customWidth="1"/>
    <col min="15108" max="15108" width="16" style="5" bestFit="1" customWidth="1"/>
    <col min="15109" max="15109" width="16" style="5" customWidth="1"/>
    <col min="15110" max="15110" width="16.5546875" style="5" customWidth="1"/>
    <col min="15111" max="15359" width="9.109375" style="5"/>
    <col min="15360" max="15360" width="14.5546875" style="5" customWidth="1"/>
    <col min="15361" max="15361" width="15" style="5" bestFit="1" customWidth="1"/>
    <col min="15362" max="15362" width="16" style="5" bestFit="1" customWidth="1"/>
    <col min="15363" max="15363" width="15" style="5" bestFit="1" customWidth="1"/>
    <col min="15364" max="15364" width="16" style="5" bestFit="1" customWidth="1"/>
    <col min="15365" max="15365" width="16" style="5" customWidth="1"/>
    <col min="15366" max="15366" width="16.5546875" style="5" customWidth="1"/>
    <col min="15367" max="15615" width="9.109375" style="5"/>
    <col min="15616" max="15616" width="14.5546875" style="5" customWidth="1"/>
    <col min="15617" max="15617" width="15" style="5" bestFit="1" customWidth="1"/>
    <col min="15618" max="15618" width="16" style="5" bestFit="1" customWidth="1"/>
    <col min="15619" max="15619" width="15" style="5" bestFit="1" customWidth="1"/>
    <col min="15620" max="15620" width="16" style="5" bestFit="1" customWidth="1"/>
    <col min="15621" max="15621" width="16" style="5" customWidth="1"/>
    <col min="15622" max="15622" width="16.5546875" style="5" customWidth="1"/>
    <col min="15623" max="15871" width="9.109375" style="5"/>
    <col min="15872" max="15872" width="14.5546875" style="5" customWidth="1"/>
    <col min="15873" max="15873" width="15" style="5" bestFit="1" customWidth="1"/>
    <col min="15874" max="15874" width="16" style="5" bestFit="1" customWidth="1"/>
    <col min="15875" max="15875" width="15" style="5" bestFit="1" customWidth="1"/>
    <col min="15876" max="15876" width="16" style="5" bestFit="1" customWidth="1"/>
    <col min="15877" max="15877" width="16" style="5" customWidth="1"/>
    <col min="15878" max="15878" width="16.5546875" style="5" customWidth="1"/>
    <col min="15879" max="16127" width="9.109375" style="5"/>
    <col min="16128" max="16128" width="14.5546875" style="5" customWidth="1"/>
    <col min="16129" max="16129" width="15" style="5" bestFit="1" customWidth="1"/>
    <col min="16130" max="16130" width="16" style="5" bestFit="1" customWidth="1"/>
    <col min="16131" max="16131" width="15" style="5" bestFit="1" customWidth="1"/>
    <col min="16132" max="16132" width="16" style="5" bestFit="1" customWidth="1"/>
    <col min="16133" max="16133" width="16" style="5" customWidth="1"/>
    <col min="16134" max="16134" width="16.5546875" style="5" customWidth="1"/>
    <col min="16135" max="16384" width="9.109375" style="5"/>
  </cols>
  <sheetData>
    <row r="1" spans="1:9" x14ac:dyDescent="0.3">
      <c r="A1" s="152" t="s">
        <v>243</v>
      </c>
      <c r="B1" s="152"/>
    </row>
    <row r="2" spans="1:9" x14ac:dyDescent="0.3">
      <c r="A2" s="153"/>
    </row>
    <row r="3" spans="1:9" x14ac:dyDescent="0.3">
      <c r="A3" s="154" t="s">
        <v>183</v>
      </c>
      <c r="B3" s="154" t="s">
        <v>32</v>
      </c>
      <c r="C3" s="154" t="s">
        <v>30</v>
      </c>
      <c r="D3" s="154" t="s">
        <v>28</v>
      </c>
      <c r="E3" s="154" t="s">
        <v>26</v>
      </c>
      <c r="F3" s="154" t="s">
        <v>40</v>
      </c>
      <c r="G3" s="302" t="s">
        <v>347</v>
      </c>
    </row>
    <row r="4" spans="1:9" x14ac:dyDescent="0.3">
      <c r="A4" s="292" t="s">
        <v>338</v>
      </c>
      <c r="B4" s="290">
        <v>4</v>
      </c>
      <c r="C4" s="290">
        <v>2</v>
      </c>
      <c r="D4" s="290">
        <v>4</v>
      </c>
      <c r="E4" s="290">
        <v>2</v>
      </c>
      <c r="F4" s="291">
        <f>SUM(B4:E4)</f>
        <v>12</v>
      </c>
      <c r="G4" s="303"/>
    </row>
    <row r="5" spans="1:9" x14ac:dyDescent="0.3">
      <c r="A5" s="315" t="s">
        <v>24</v>
      </c>
      <c r="B5" s="316"/>
      <c r="C5" s="316"/>
      <c r="D5" s="316"/>
      <c r="E5" s="316"/>
      <c r="F5" s="317"/>
    </row>
    <row r="6" spans="1:9" x14ac:dyDescent="0.3">
      <c r="A6" s="294" t="s">
        <v>343</v>
      </c>
      <c r="B6" s="295"/>
      <c r="C6" s="295"/>
      <c r="D6" s="295"/>
      <c r="E6" s="295">
        <f>776.97+193.6</f>
        <v>970.57</v>
      </c>
      <c r="F6" s="295">
        <f t="shared" ref="F6:F11" si="0">SUM(B6:E6)</f>
        <v>970.57</v>
      </c>
    </row>
    <row r="7" spans="1:9" x14ac:dyDescent="0.3">
      <c r="A7" s="296" t="s">
        <v>339</v>
      </c>
      <c r="B7" s="297"/>
      <c r="C7" s="297"/>
      <c r="D7" s="297">
        <f>226.8+10.8</f>
        <v>237.60000000000002</v>
      </c>
      <c r="E7" s="297"/>
      <c r="F7" s="297">
        <f t="shared" si="0"/>
        <v>237.60000000000002</v>
      </c>
    </row>
    <row r="8" spans="1:9" x14ac:dyDescent="0.3">
      <c r="A8" s="296" t="s">
        <v>340</v>
      </c>
      <c r="B8" s="297"/>
      <c r="C8" s="297">
        <v>446.42</v>
      </c>
      <c r="D8" s="297"/>
      <c r="E8" s="297"/>
      <c r="F8" s="297">
        <f t="shared" si="0"/>
        <v>446.42</v>
      </c>
      <c r="I8" s="293"/>
    </row>
    <row r="9" spans="1:9" x14ac:dyDescent="0.3">
      <c r="A9" s="294" t="s">
        <v>341</v>
      </c>
      <c r="B9" s="295"/>
      <c r="C9" s="295"/>
      <c r="D9" s="295">
        <f>D7*24.3</f>
        <v>5773.68</v>
      </c>
      <c r="E9" s="295"/>
      <c r="F9" s="295">
        <f t="shared" si="0"/>
        <v>5773.68</v>
      </c>
      <c r="G9" s="301">
        <f>D9/D7</f>
        <v>24.299999999999997</v>
      </c>
    </row>
    <row r="10" spans="1:9" x14ac:dyDescent="0.3">
      <c r="A10" s="294" t="s">
        <v>342</v>
      </c>
      <c r="B10" s="295"/>
      <c r="C10" s="295">
        <f>C8*24.919</f>
        <v>11124.339980000001</v>
      </c>
      <c r="D10" s="295"/>
      <c r="E10" s="295"/>
      <c r="F10" s="295">
        <f t="shared" si="0"/>
        <v>11124.339980000001</v>
      </c>
      <c r="G10" s="301">
        <f>C10/C8</f>
        <v>24.919</v>
      </c>
      <c r="I10" s="293"/>
    </row>
    <row r="11" spans="1:9" x14ac:dyDescent="0.3">
      <c r="A11" s="304" t="s">
        <v>344</v>
      </c>
      <c r="B11" s="305">
        <f>B6+B9+B10</f>
        <v>0</v>
      </c>
      <c r="C11" s="305">
        <f t="shared" ref="C11:E11" si="1">C6+C9+C10</f>
        <v>11124.339980000001</v>
      </c>
      <c r="D11" s="305">
        <f t="shared" si="1"/>
        <v>5773.68</v>
      </c>
      <c r="E11" s="305">
        <f t="shared" si="1"/>
        <v>970.57</v>
      </c>
      <c r="F11" s="305">
        <f t="shared" si="0"/>
        <v>17868.589980000001</v>
      </c>
    </row>
    <row r="12" spans="1:9" x14ac:dyDescent="0.3">
      <c r="A12" s="321" t="s">
        <v>345</v>
      </c>
      <c r="B12" s="322"/>
      <c r="C12" s="322"/>
      <c r="D12" s="322"/>
      <c r="E12" s="322"/>
      <c r="F12" s="323"/>
    </row>
    <row r="13" spans="1:9" x14ac:dyDescent="0.3">
      <c r="A13" s="298" t="s">
        <v>343</v>
      </c>
      <c r="B13" s="299">
        <f>$E$6/12*4</f>
        <v>323.52333333333337</v>
      </c>
      <c r="C13" s="299">
        <f>$E$6/12*2</f>
        <v>161.76166666666668</v>
      </c>
      <c r="D13" s="299">
        <f t="shared" ref="D13" si="2">$E$6/12*4</f>
        <v>323.52333333333337</v>
      </c>
      <c r="E13" s="299">
        <f>$E$6/12*2</f>
        <v>161.76166666666668</v>
      </c>
      <c r="F13" s="307">
        <f>SUM(B13:E13)</f>
        <v>970.57</v>
      </c>
    </row>
    <row r="14" spans="1:9" x14ac:dyDescent="0.3">
      <c r="A14" s="298" t="s">
        <v>346</v>
      </c>
      <c r="B14" s="299">
        <f>$D$9/12*4</f>
        <v>1924.5600000000002</v>
      </c>
      <c r="C14" s="299">
        <f>$D$9/12*2</f>
        <v>962.28000000000009</v>
      </c>
      <c r="D14" s="299">
        <f t="shared" ref="D14" si="3">$D$9/12*4</f>
        <v>1924.5600000000002</v>
      </c>
      <c r="E14" s="299">
        <f>$D$9/12*2</f>
        <v>962.28000000000009</v>
      </c>
      <c r="F14" s="307">
        <f>SUM(B14:E14)</f>
        <v>5773.68</v>
      </c>
    </row>
    <row r="15" spans="1:9" x14ac:dyDescent="0.3">
      <c r="A15" s="298" t="s">
        <v>342</v>
      </c>
      <c r="B15" s="299">
        <f>$C$10/6*2</f>
        <v>3708.113326666667</v>
      </c>
      <c r="C15" s="299">
        <f>$C$10/6*1</f>
        <v>1854.0566633333335</v>
      </c>
      <c r="D15" s="299">
        <f t="shared" ref="D15" si="4">$C$10/6*2</f>
        <v>3708.113326666667</v>
      </c>
      <c r="E15" s="299">
        <f>$C$10/6*1</f>
        <v>1854.0566633333335</v>
      </c>
      <c r="F15" s="307">
        <f>SUM(B15:E15)</f>
        <v>11124.339980000001</v>
      </c>
    </row>
    <row r="16" spans="1:9" x14ac:dyDescent="0.3">
      <c r="A16" s="306" t="s">
        <v>344</v>
      </c>
      <c r="B16" s="300">
        <f>SUM(B13:B15)</f>
        <v>5956.1966600000005</v>
      </c>
      <c r="C16" s="300">
        <f t="shared" ref="C16:E16" si="5">SUM(C13:C15)</f>
        <v>2978.0983300000003</v>
      </c>
      <c r="D16" s="300">
        <f t="shared" si="5"/>
        <v>5956.1966600000005</v>
      </c>
      <c r="E16" s="300">
        <f t="shared" si="5"/>
        <v>2978.0983300000003</v>
      </c>
      <c r="F16" s="300">
        <f>SUM(B16:E16)</f>
        <v>17868.589980000001</v>
      </c>
    </row>
    <row r="17" spans="1:6" x14ac:dyDescent="0.3">
      <c r="B17" s="37"/>
      <c r="C17" s="37"/>
      <c r="D17" s="37"/>
      <c r="E17" s="37"/>
      <c r="F17" s="37"/>
    </row>
    <row r="18" spans="1:6" x14ac:dyDescent="0.3">
      <c r="A18" s="156" t="s">
        <v>184</v>
      </c>
      <c r="B18" s="210">
        <f>B11-B16</f>
        <v>-5956.1966600000005</v>
      </c>
      <c r="C18" s="210">
        <f>C11-C16</f>
        <v>8146.2416499999999</v>
      </c>
      <c r="D18" s="210">
        <f>D11-D16</f>
        <v>-182.51666000000023</v>
      </c>
      <c r="E18" s="210">
        <f>E11-E16</f>
        <v>-2007.5283300000001</v>
      </c>
      <c r="F18" s="210">
        <f>SUM(B18:E18)</f>
        <v>0</v>
      </c>
    </row>
    <row r="19" spans="1:6" ht="15" thickBot="1" x14ac:dyDescent="0.35">
      <c r="B19" s="37"/>
      <c r="C19" s="37"/>
      <c r="D19" s="37"/>
      <c r="E19" s="37"/>
      <c r="F19" s="37"/>
    </row>
    <row r="20" spans="1:6" ht="15" thickBot="1" x14ac:dyDescent="0.35">
      <c r="A20" s="318" t="s">
        <v>185</v>
      </c>
      <c r="B20" s="319"/>
      <c r="C20" s="319"/>
      <c r="D20" s="319"/>
      <c r="E20" s="319"/>
      <c r="F20" s="320"/>
    </row>
    <row r="21" spans="1:6" x14ac:dyDescent="0.3">
      <c r="A21" s="157" t="s">
        <v>184</v>
      </c>
      <c r="B21" s="158">
        <f>B18</f>
        <v>-5956.1966600000005</v>
      </c>
      <c r="C21" s="158">
        <f>C18+1</f>
        <v>8147.2416499999999</v>
      </c>
      <c r="D21" s="159">
        <f>D18</f>
        <v>-182.51666000000023</v>
      </c>
      <c r="E21" s="159">
        <f>E18</f>
        <v>-2007.5283300000001</v>
      </c>
      <c r="F21" s="160">
        <f>SUM(B21:E21)-1</f>
        <v>-9.0949470177292824E-13</v>
      </c>
    </row>
    <row r="22" spans="1:6" x14ac:dyDescent="0.3">
      <c r="A22" s="155" t="s">
        <v>186</v>
      </c>
      <c r="B22" s="161" t="s">
        <v>187</v>
      </c>
      <c r="C22" s="161" t="s">
        <v>188</v>
      </c>
      <c r="D22" s="162" t="s">
        <v>189</v>
      </c>
      <c r="E22" s="162" t="s">
        <v>190</v>
      </c>
      <c r="F22" s="155"/>
    </row>
    <row r="23" spans="1:6" x14ac:dyDescent="0.3">
      <c r="A23" s="211"/>
      <c r="B23" s="211">
        <v>5956</v>
      </c>
      <c r="F23" s="178"/>
    </row>
    <row r="24" spans="1:6" x14ac:dyDescent="0.3">
      <c r="A24" s="211"/>
      <c r="C24" s="211"/>
      <c r="E24" s="178"/>
      <c r="F24" s="178"/>
    </row>
    <row r="25" spans="1:6" x14ac:dyDescent="0.3">
      <c r="A25" s="211"/>
      <c r="D25" s="212">
        <v>183</v>
      </c>
      <c r="E25" s="212"/>
      <c r="F25" s="178"/>
    </row>
    <row r="26" spans="1:6" x14ac:dyDescent="0.3">
      <c r="E26" s="212">
        <f>2008</f>
        <v>2008</v>
      </c>
    </row>
  </sheetData>
  <mergeCells count="3">
    <mergeCell ref="A5:F5"/>
    <mergeCell ref="A20:F20"/>
    <mergeCell ref="A12:F12"/>
  </mergeCells>
  <pageMargins left="0.70866141732283472" right="0.70866141732283472" top="0.78740157480314965" bottom="0.78740157480314965"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8</vt:i4>
      </vt:variant>
    </vt:vector>
  </HeadingPairs>
  <TitlesOfParts>
    <vt:vector size="8" baseType="lpstr">
      <vt:lpstr>účast, doprava</vt:lpstr>
      <vt:lpstr>Nemecká - Zvolen</vt:lpstr>
      <vt:lpstr>Nemecká - Zvolen skut</vt:lpstr>
      <vt:lpstr>Itenerář Hron</vt:lpstr>
      <vt:lpstr>Itenerář </vt:lpstr>
      <vt:lpstr>důstojníci</vt:lpstr>
      <vt:lpstr> historie</vt:lpstr>
      <vt:lpstr>vyúčtování</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Podmelle Libor</dc:creator>
  <cp:lastModifiedBy>Libor Podmelle</cp:lastModifiedBy>
  <cp:lastPrinted>2026-07-13T14:05:32Z</cp:lastPrinted>
  <dcterms:created xsi:type="dcterms:W3CDTF">2024-06-04T11:01:17Z</dcterms:created>
  <dcterms:modified xsi:type="dcterms:W3CDTF">2026-07-27T18:12:51Z</dcterms:modified>
</cp:coreProperties>
</file>